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TAZISTI\Desktop\IZVJEŠTAJI\IZVJEŠTAJ O IZVRŠENJU PLANA\Godišnji izvještaj o izvršenju plana\2023\"/>
    </mc:Choice>
  </mc:AlternateContent>
  <xr:revisionPtr revIDLastSave="0" documentId="13_ncr:1_{5B9F428A-00E5-4149-9B82-AA4FB10F214C}" xr6:coauthVersionLast="47" xr6:coauthVersionMax="47" xr10:uidLastSave="{00000000-0000-0000-0000-000000000000}"/>
  <bookViews>
    <workbookView xWindow="-120" yWindow="-120" windowWidth="29040" windowHeight="15840" firstSheet="5" activeTab="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 " sheetId="13" r:id="rId7"/>
    <sheet name="Potraživanja" sheetId="16" r:id="rId8"/>
    <sheet name="Dospjele obveze" sheetId="17" r:id="rId9"/>
    <sheet name="Dana jamstva" sheetId="14" r:id="rId10"/>
    <sheet name="Obveze po sud.sporovima" sheetId="1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1" i="13" l="1"/>
  <c r="H14" i="10"/>
  <c r="H16" i="10"/>
  <c r="G9" i="10"/>
  <c r="H7" i="10"/>
  <c r="H108" i="3"/>
  <c r="I108" i="3"/>
  <c r="J108" i="3"/>
  <c r="G108" i="3"/>
  <c r="I56" i="3"/>
  <c r="H14" i="3"/>
  <c r="I14" i="3"/>
  <c r="J14" i="3"/>
  <c r="G14" i="3"/>
  <c r="H8" i="17"/>
  <c r="D21" i="17"/>
  <c r="D10" i="17"/>
  <c r="D12" i="17"/>
  <c r="D14" i="17"/>
  <c r="D16" i="17"/>
  <c r="D18" i="17"/>
  <c r="D20" i="17"/>
  <c r="E43" i="17"/>
  <c r="C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E22" i="17"/>
  <c r="F10" i="17" s="1"/>
  <c r="C22" i="17"/>
  <c r="D22" i="17" s="1"/>
  <c r="G21" i="17"/>
  <c r="H20" i="17"/>
  <c r="G20" i="17"/>
  <c r="G19" i="17"/>
  <c r="G18" i="17"/>
  <c r="H17" i="17"/>
  <c r="G17" i="17"/>
  <c r="H16" i="17"/>
  <c r="G16" i="17"/>
  <c r="G15" i="17"/>
  <c r="H14" i="17"/>
  <c r="G14" i="17"/>
  <c r="H13" i="17"/>
  <c r="G13" i="17"/>
  <c r="H12" i="17"/>
  <c r="G12" i="17"/>
  <c r="H11" i="17"/>
  <c r="G11" i="17"/>
  <c r="H10" i="17"/>
  <c r="G10" i="17"/>
  <c r="H9" i="17"/>
  <c r="G9" i="17"/>
  <c r="G8" i="17"/>
  <c r="D12" i="10"/>
  <c r="E12" i="10"/>
  <c r="C12" i="10"/>
  <c r="F13" i="10"/>
  <c r="F12" i="10" s="1"/>
  <c r="H26" i="16"/>
  <c r="G26" i="16"/>
  <c r="E25" i="16"/>
  <c r="E27" i="16" s="1"/>
  <c r="C25" i="16"/>
  <c r="C27" i="16" s="1"/>
  <c r="H24" i="16"/>
  <c r="H23" i="16"/>
  <c r="G23" i="16"/>
  <c r="H22" i="16"/>
  <c r="G22" i="16"/>
  <c r="H21" i="16"/>
  <c r="G21" i="16"/>
  <c r="H20" i="16"/>
  <c r="G20" i="16"/>
  <c r="G19" i="16"/>
  <c r="H18" i="16"/>
  <c r="G18" i="16"/>
  <c r="H17" i="16"/>
  <c r="G17" i="16"/>
  <c r="H16" i="16"/>
  <c r="G16" i="16"/>
  <c r="G15" i="16"/>
  <c r="H14" i="16"/>
  <c r="G14" i="16"/>
  <c r="H13" i="16"/>
  <c r="G13" i="16"/>
  <c r="H12" i="16"/>
  <c r="G12" i="16"/>
  <c r="H11" i="16"/>
  <c r="G11" i="16"/>
  <c r="H10" i="16"/>
  <c r="G10" i="16"/>
  <c r="H9" i="16"/>
  <c r="G9" i="16"/>
  <c r="H8" i="16"/>
  <c r="G8" i="16"/>
  <c r="C14" i="15"/>
  <c r="I8" i="9"/>
  <c r="F8" i="17" l="1"/>
  <c r="F17" i="17"/>
  <c r="F13" i="17"/>
  <c r="F9" i="17"/>
  <c r="D19" i="17"/>
  <c r="D15" i="17"/>
  <c r="D11" i="17"/>
  <c r="F20" i="17"/>
  <c r="F16" i="17"/>
  <c r="F12" i="17"/>
  <c r="F22" i="17"/>
  <c r="F19" i="17"/>
  <c r="F15" i="17"/>
  <c r="F11" i="17"/>
  <c r="F21" i="17"/>
  <c r="G43" i="17"/>
  <c r="D8" i="17"/>
  <c r="D17" i="17"/>
  <c r="D13" i="17"/>
  <c r="D9" i="17"/>
  <c r="F18" i="17"/>
  <c r="F14" i="17"/>
  <c r="F15" i="16"/>
  <c r="F11" i="16"/>
  <c r="F14" i="16"/>
  <c r="F10" i="16"/>
  <c r="F12" i="16"/>
  <c r="F8" i="16"/>
  <c r="F13" i="16"/>
  <c r="F9" i="16"/>
  <c r="F25" i="16"/>
  <c r="G12" i="10"/>
  <c r="H12" i="10"/>
  <c r="G13" i="10"/>
  <c r="H13" i="10"/>
  <c r="G22" i="17"/>
  <c r="H22" i="17"/>
  <c r="D27" i="16"/>
  <c r="D15" i="16"/>
  <c r="D14" i="16"/>
  <c r="D13" i="16"/>
  <c r="D12" i="16"/>
  <c r="D11" i="16"/>
  <c r="D10" i="16"/>
  <c r="D9" i="16"/>
  <c r="D8" i="16"/>
  <c r="D26" i="16"/>
  <c r="D19" i="16"/>
  <c r="D18" i="16"/>
  <c r="D17" i="16"/>
  <c r="D16" i="16"/>
  <c r="D24" i="16"/>
  <c r="D23" i="16"/>
  <c r="D22" i="16"/>
  <c r="D21" i="16"/>
  <c r="D20" i="16"/>
  <c r="H27" i="16"/>
  <c r="G25" i="16"/>
  <c r="D25" i="16"/>
  <c r="H25" i="16"/>
  <c r="F27" i="16"/>
  <c r="F20" i="16"/>
  <c r="F21" i="16"/>
  <c r="F22" i="16"/>
  <c r="F23" i="16"/>
  <c r="F24" i="16"/>
  <c r="G27" i="16"/>
  <c r="F16" i="16"/>
  <c r="F17" i="16"/>
  <c r="F18" i="16"/>
  <c r="F19" i="16"/>
  <c r="F26" i="16"/>
  <c r="G189" i="13"/>
  <c r="G179" i="13"/>
  <c r="G172" i="13"/>
  <c r="G161" i="13"/>
  <c r="G155" i="13"/>
  <c r="G148" i="13"/>
  <c r="G147" i="13" s="1"/>
  <c r="G18" i="13" s="1"/>
  <c r="G144" i="13"/>
  <c r="G143" i="13" s="1"/>
  <c r="G17" i="13" s="1"/>
  <c r="G137" i="13"/>
  <c r="G130" i="13"/>
  <c r="G118" i="13"/>
  <c r="G117" i="13" s="1"/>
  <c r="G15" i="13" s="1"/>
  <c r="G115" i="13"/>
  <c r="G112" i="13" s="1"/>
  <c r="G105" i="13"/>
  <c r="G84" i="13"/>
  <c r="G83" i="13" s="1"/>
  <c r="G13" i="13" s="1"/>
  <c r="G81" i="13"/>
  <c r="I81" i="13" s="1"/>
  <c r="G79" i="13"/>
  <c r="G69" i="13" s="1"/>
  <c r="G38" i="13"/>
  <c r="G32" i="13"/>
  <c r="G27" i="13"/>
  <c r="G26" i="13" s="1"/>
  <c r="G11" i="13" s="1"/>
  <c r="G24" i="13"/>
  <c r="G23" i="13" s="1"/>
  <c r="G22" i="13" s="1"/>
  <c r="I133" i="13"/>
  <c r="I82" i="13"/>
  <c r="H190" i="13"/>
  <c r="H189" i="13" s="1"/>
  <c r="F189" i="13"/>
  <c r="H187" i="13"/>
  <c r="H180" i="13"/>
  <c r="H173" i="13"/>
  <c r="H169" i="13"/>
  <c r="H164" i="13"/>
  <c r="H162" i="13"/>
  <c r="H159" i="13"/>
  <c r="H156" i="13"/>
  <c r="H24" i="13"/>
  <c r="F24" i="13"/>
  <c r="H149" i="13"/>
  <c r="H145" i="13"/>
  <c r="H141" i="13"/>
  <c r="H138" i="13"/>
  <c r="H131" i="13"/>
  <c r="H126" i="13"/>
  <c r="H119" i="13"/>
  <c r="H115" i="13"/>
  <c r="F115" i="13"/>
  <c r="H113" i="13"/>
  <c r="H109" i="13"/>
  <c r="H106" i="13"/>
  <c r="H102" i="13"/>
  <c r="H90" i="13"/>
  <c r="H85" i="13"/>
  <c r="H79" i="13"/>
  <c r="F79" i="13"/>
  <c r="H72" i="13"/>
  <c r="H70" i="13"/>
  <c r="H62" i="13"/>
  <c r="I62" i="13" s="1"/>
  <c r="H44" i="13"/>
  <c r="H39" i="13"/>
  <c r="I39" i="13" s="1"/>
  <c r="H33" i="13"/>
  <c r="G178" i="13" l="1"/>
  <c r="G177" i="13" s="1"/>
  <c r="G154" i="13"/>
  <c r="G10" i="13" s="1"/>
  <c r="G153" i="13"/>
  <c r="G152" i="13" s="1"/>
  <c r="G104" i="13"/>
  <c r="G14" i="13" s="1"/>
  <c r="G129" i="13"/>
  <c r="G16" i="13" s="1"/>
  <c r="G37" i="13"/>
  <c r="G12" i="13" s="1"/>
  <c r="G9" i="13"/>
  <c r="I72" i="13"/>
  <c r="I131" i="13"/>
  <c r="I141" i="13"/>
  <c r="I85" i="13"/>
  <c r="I102" i="13"/>
  <c r="I109" i="13"/>
  <c r="I156" i="13"/>
  <c r="I162" i="13"/>
  <c r="I169" i="13"/>
  <c r="I180" i="13"/>
  <c r="I119" i="13"/>
  <c r="I189" i="13"/>
  <c r="I33" i="13"/>
  <c r="I44" i="13"/>
  <c r="I70" i="13"/>
  <c r="I126" i="13"/>
  <c r="I138" i="13"/>
  <c r="I145" i="13"/>
  <c r="I90" i="13"/>
  <c r="I106" i="13"/>
  <c r="I113" i="13"/>
  <c r="I159" i="13"/>
  <c r="I164" i="13"/>
  <c r="I187" i="13"/>
  <c r="I190" i="13"/>
  <c r="I173" i="13"/>
  <c r="I149" i="13"/>
  <c r="H105" i="13"/>
  <c r="F112" i="13"/>
  <c r="H112" i="13"/>
  <c r="F105" i="13"/>
  <c r="H38" i="13"/>
  <c r="H69" i="13"/>
  <c r="F69" i="13"/>
  <c r="G21" i="13" l="1"/>
  <c r="G20" i="13" s="1"/>
  <c r="G19" i="13"/>
  <c r="I105" i="13"/>
  <c r="I69" i="13"/>
  <c r="I38" i="13"/>
  <c r="H104" i="13"/>
  <c r="I112" i="13"/>
  <c r="F104" i="13"/>
  <c r="F14" i="13" s="1"/>
  <c r="I104" i="13" l="1"/>
  <c r="H14" i="13"/>
  <c r="I14" i="13" s="1"/>
  <c r="H28" i="13"/>
  <c r="I28" i="13" s="1"/>
  <c r="F179" i="13" l="1"/>
  <c r="F178" i="13" s="1"/>
  <c r="H179" i="13"/>
  <c r="I179" i="13" l="1"/>
  <c r="H178" i="13"/>
  <c r="H177" i="13" s="1"/>
  <c r="I177" i="13" s="1"/>
  <c r="F177" i="13"/>
  <c r="I178" i="13" l="1"/>
  <c r="G23" i="1" l="1"/>
  <c r="K24" i="1"/>
  <c r="H23" i="13" l="1"/>
  <c r="H22" i="13" s="1"/>
  <c r="H9" i="13" s="1"/>
  <c r="F23" i="13"/>
  <c r="F22" i="13" s="1"/>
  <c r="F9" i="13" s="1"/>
  <c r="F172" i="13"/>
  <c r="F161" i="13"/>
  <c r="F155" i="13"/>
  <c r="H172" i="13"/>
  <c r="I172" i="13" s="1"/>
  <c r="H161" i="13"/>
  <c r="I161" i="13" s="1"/>
  <c r="H155" i="13"/>
  <c r="I155" i="13" s="1"/>
  <c r="H148" i="13"/>
  <c r="H147" i="13" s="1"/>
  <c r="H18" i="13" s="1"/>
  <c r="I18" i="13" s="1"/>
  <c r="H144" i="13"/>
  <c r="H130" i="13"/>
  <c r="H118" i="13"/>
  <c r="H84" i="13"/>
  <c r="I84" i="13" s="1"/>
  <c r="H32" i="13"/>
  <c r="H27" i="13"/>
  <c r="H137" i="13"/>
  <c r="I137" i="13" s="1"/>
  <c r="F148" i="13"/>
  <c r="F147" i="13" s="1"/>
  <c r="F18" i="13" s="1"/>
  <c r="F144" i="13"/>
  <c r="F143" i="13" s="1"/>
  <c r="F17" i="13" s="1"/>
  <c r="F137" i="13"/>
  <c r="F130" i="13"/>
  <c r="F118" i="13"/>
  <c r="F117" i="13" s="1"/>
  <c r="F15" i="13" s="1"/>
  <c r="F84" i="13"/>
  <c r="F83" i="13" s="1"/>
  <c r="F13" i="13" s="1"/>
  <c r="F81" i="13"/>
  <c r="F38" i="13"/>
  <c r="F32" i="13"/>
  <c r="F27" i="13"/>
  <c r="I9" i="13" l="1"/>
  <c r="H117" i="13"/>
  <c r="I118" i="13"/>
  <c r="I32" i="13"/>
  <c r="I130" i="13"/>
  <c r="H143" i="13"/>
  <c r="I144" i="13"/>
  <c r="I147" i="13"/>
  <c r="I148" i="13"/>
  <c r="F37" i="13"/>
  <c r="F12" i="13" s="1"/>
  <c r="F26" i="13"/>
  <c r="F11" i="13" s="1"/>
  <c r="I27" i="13"/>
  <c r="F154" i="13"/>
  <c r="F129" i="13"/>
  <c r="F16" i="13" s="1"/>
  <c r="H129" i="13"/>
  <c r="H16" i="13" s="1"/>
  <c r="I16" i="13" s="1"/>
  <c r="H26" i="13"/>
  <c r="H154" i="13"/>
  <c r="H83" i="13"/>
  <c r="I83" i="13" s="1"/>
  <c r="H37" i="13"/>
  <c r="H12" i="13" s="1"/>
  <c r="I12" i="13" s="1"/>
  <c r="F11" i="10"/>
  <c r="D15" i="10"/>
  <c r="D11" i="10" s="1"/>
  <c r="E15" i="10"/>
  <c r="E11" i="10" s="1"/>
  <c r="F15" i="10"/>
  <c r="C15" i="10"/>
  <c r="L11" i="9"/>
  <c r="L18" i="9"/>
  <c r="L20" i="9"/>
  <c r="K14" i="9"/>
  <c r="K18" i="9"/>
  <c r="H11" i="10" l="1"/>
  <c r="H15" i="10"/>
  <c r="H11" i="13"/>
  <c r="I11" i="13" s="1"/>
  <c r="I117" i="13"/>
  <c r="H15" i="13"/>
  <c r="I15" i="13" s="1"/>
  <c r="H13" i="13"/>
  <c r="I13" i="13" s="1"/>
  <c r="I154" i="13"/>
  <c r="H10" i="13"/>
  <c r="I143" i="13"/>
  <c r="H17" i="13"/>
  <c r="I17" i="13" s="1"/>
  <c r="C11" i="10"/>
  <c r="G11" i="10" s="1"/>
  <c r="F153" i="13"/>
  <c r="F152" i="13" s="1"/>
  <c r="F10" i="13"/>
  <c r="F19" i="13" s="1"/>
  <c r="I129" i="13"/>
  <c r="I37" i="13"/>
  <c r="I26" i="13"/>
  <c r="F21" i="13"/>
  <c r="F20" i="13" s="1"/>
  <c r="H153" i="13"/>
  <c r="H21" i="13"/>
  <c r="H20" i="13" s="1"/>
  <c r="H9" i="11"/>
  <c r="G9" i="11"/>
  <c r="H9" i="8"/>
  <c r="H10" i="8"/>
  <c r="H12" i="8"/>
  <c r="H14" i="8"/>
  <c r="H16" i="8"/>
  <c r="H18" i="8"/>
  <c r="H19" i="8"/>
  <c r="H20" i="8"/>
  <c r="H22" i="8"/>
  <c r="H26" i="8"/>
  <c r="H27" i="8"/>
  <c r="H29" i="8"/>
  <c r="H31" i="8"/>
  <c r="H33" i="8"/>
  <c r="H35" i="8"/>
  <c r="H36" i="8"/>
  <c r="H37" i="8"/>
  <c r="H39" i="8"/>
  <c r="G9" i="8"/>
  <c r="G10" i="8"/>
  <c r="G12" i="8"/>
  <c r="G14" i="8"/>
  <c r="G16" i="8"/>
  <c r="G18" i="8"/>
  <c r="G19" i="8"/>
  <c r="G20" i="8"/>
  <c r="G22" i="8"/>
  <c r="G26" i="8"/>
  <c r="G27" i="8"/>
  <c r="G29" i="8"/>
  <c r="G31" i="8"/>
  <c r="G33" i="8"/>
  <c r="G35" i="8"/>
  <c r="G36" i="8"/>
  <c r="G37" i="8"/>
  <c r="G39" i="8"/>
  <c r="G41" i="8"/>
  <c r="L59" i="3"/>
  <c r="L61" i="3"/>
  <c r="L63" i="3"/>
  <c r="L66" i="3"/>
  <c r="L67" i="3"/>
  <c r="L68" i="3"/>
  <c r="L69" i="3"/>
  <c r="L71" i="3"/>
  <c r="L72" i="3"/>
  <c r="L73" i="3"/>
  <c r="L74" i="3"/>
  <c r="L75" i="3"/>
  <c r="L76" i="3"/>
  <c r="L78" i="3"/>
  <c r="L79" i="3"/>
  <c r="L80" i="3"/>
  <c r="L81" i="3"/>
  <c r="L82" i="3"/>
  <c r="L83" i="3"/>
  <c r="L84" i="3"/>
  <c r="L85" i="3"/>
  <c r="L86" i="3"/>
  <c r="L88" i="3"/>
  <c r="L90" i="3"/>
  <c r="L91" i="3"/>
  <c r="L92" i="3"/>
  <c r="L93" i="3"/>
  <c r="L94" i="3"/>
  <c r="L95" i="3"/>
  <c r="L96" i="3"/>
  <c r="L99" i="3"/>
  <c r="L101" i="3"/>
  <c r="L102" i="3"/>
  <c r="L103" i="3"/>
  <c r="L104" i="3"/>
  <c r="L107" i="3"/>
  <c r="L113" i="3"/>
  <c r="L118" i="3"/>
  <c r="L119" i="3"/>
  <c r="L120" i="3"/>
  <c r="L121" i="3"/>
  <c r="L122" i="3"/>
  <c r="L124" i="3"/>
  <c r="L127" i="3"/>
  <c r="L128" i="3"/>
  <c r="K59" i="3"/>
  <c r="K61" i="3"/>
  <c r="K63" i="3"/>
  <c r="K66" i="3"/>
  <c r="K67" i="3"/>
  <c r="K68" i="3"/>
  <c r="K71" i="3"/>
  <c r="K72" i="3"/>
  <c r="K73" i="3"/>
  <c r="K74" i="3"/>
  <c r="K75" i="3"/>
  <c r="K76" i="3"/>
  <c r="K78" i="3"/>
  <c r="K79" i="3"/>
  <c r="K80" i="3"/>
  <c r="K81" i="3"/>
  <c r="K82" i="3"/>
  <c r="K83" i="3"/>
  <c r="K84" i="3"/>
  <c r="K85" i="3"/>
  <c r="K86" i="3"/>
  <c r="K90" i="3"/>
  <c r="K91" i="3"/>
  <c r="K92" i="3"/>
  <c r="K93" i="3"/>
  <c r="K94" i="3"/>
  <c r="K96" i="3"/>
  <c r="K99" i="3"/>
  <c r="K101" i="3"/>
  <c r="K102" i="3"/>
  <c r="K103" i="3"/>
  <c r="K104" i="3"/>
  <c r="K107" i="3"/>
  <c r="K109" i="3"/>
  <c r="K113" i="3"/>
  <c r="K118" i="3"/>
  <c r="K119" i="3"/>
  <c r="K121" i="3"/>
  <c r="K122" i="3"/>
  <c r="K124" i="3"/>
  <c r="K127" i="3"/>
  <c r="L15" i="3"/>
  <c r="L17" i="3"/>
  <c r="L18" i="3"/>
  <c r="L20" i="3"/>
  <c r="L21" i="3"/>
  <c r="L24" i="3"/>
  <c r="L25" i="3"/>
  <c r="L28" i="3"/>
  <c r="L31" i="3"/>
  <c r="L32" i="3"/>
  <c r="L34" i="3"/>
  <c r="L35" i="3"/>
  <c r="L38" i="3"/>
  <c r="L39" i="3"/>
  <c r="L40" i="3"/>
  <c r="L42" i="3"/>
  <c r="L45" i="3"/>
  <c r="L49" i="3"/>
  <c r="K15" i="3"/>
  <c r="K17" i="3"/>
  <c r="K18" i="3"/>
  <c r="K20" i="3"/>
  <c r="K24" i="3"/>
  <c r="K25" i="3"/>
  <c r="K28" i="3"/>
  <c r="K31" i="3"/>
  <c r="K32" i="3"/>
  <c r="K34" i="3"/>
  <c r="K35" i="3"/>
  <c r="K38" i="3"/>
  <c r="K39" i="3"/>
  <c r="K42" i="3"/>
  <c r="K45" i="3"/>
  <c r="K49" i="3"/>
  <c r="H48" i="3"/>
  <c r="H47" i="3" s="1"/>
  <c r="H46" i="3" s="1"/>
  <c r="I48" i="3"/>
  <c r="I47" i="3" s="1"/>
  <c r="I46" i="3" s="1"/>
  <c r="J48" i="3"/>
  <c r="G48" i="3"/>
  <c r="G47" i="3" s="1"/>
  <c r="G46" i="3" s="1"/>
  <c r="J19" i="9"/>
  <c r="H19" i="9"/>
  <c r="G19" i="9"/>
  <c r="J13" i="9"/>
  <c r="H13" i="9"/>
  <c r="H12" i="9" s="1"/>
  <c r="G13" i="9"/>
  <c r="G12" i="9" s="1"/>
  <c r="H17" i="9"/>
  <c r="J17" i="9"/>
  <c r="J16" i="9" s="1"/>
  <c r="H10" i="9"/>
  <c r="H9" i="9" s="1"/>
  <c r="J10" i="9"/>
  <c r="E8" i="11"/>
  <c r="E7" i="11" s="1"/>
  <c r="H126" i="3"/>
  <c r="H125" i="3" s="1"/>
  <c r="J126" i="3"/>
  <c r="J125" i="3" s="1"/>
  <c r="L125" i="3" s="1"/>
  <c r="G126" i="3"/>
  <c r="G125" i="3" s="1"/>
  <c r="H98" i="3"/>
  <c r="J98" i="3"/>
  <c r="L98" i="3" s="1"/>
  <c r="H87" i="3"/>
  <c r="J87" i="3"/>
  <c r="L87" i="3" s="1"/>
  <c r="G87" i="3"/>
  <c r="G65" i="3"/>
  <c r="J65" i="3"/>
  <c r="L65" i="3" s="1"/>
  <c r="H65" i="3"/>
  <c r="H123" i="3"/>
  <c r="J123" i="3"/>
  <c r="H117" i="3"/>
  <c r="J117" i="3"/>
  <c r="L117" i="3" s="1"/>
  <c r="H115" i="3"/>
  <c r="J115" i="3"/>
  <c r="H112" i="3"/>
  <c r="H111" i="3" s="1"/>
  <c r="J112" i="3"/>
  <c r="J111" i="3" s="1"/>
  <c r="H106" i="3"/>
  <c r="J106" i="3"/>
  <c r="L106" i="3" s="1"/>
  <c r="H100" i="3"/>
  <c r="J100" i="3"/>
  <c r="L100" i="3" s="1"/>
  <c r="H89" i="3"/>
  <c r="J89" i="3"/>
  <c r="L89" i="3" s="1"/>
  <c r="H77" i="3"/>
  <c r="J77" i="3"/>
  <c r="L77" i="3" s="1"/>
  <c r="H70" i="3"/>
  <c r="J70" i="3"/>
  <c r="L70" i="3" s="1"/>
  <c r="H62" i="3"/>
  <c r="J62" i="3"/>
  <c r="H60" i="3"/>
  <c r="J60" i="3"/>
  <c r="L60" i="3" s="1"/>
  <c r="H58" i="3"/>
  <c r="J58" i="3"/>
  <c r="L58" i="3" s="1"/>
  <c r="E40" i="8"/>
  <c r="E38" i="8"/>
  <c r="E34" i="8"/>
  <c r="E32" i="8"/>
  <c r="E30" i="8"/>
  <c r="E28" i="8"/>
  <c r="E25" i="8"/>
  <c r="E21" i="8"/>
  <c r="E17" i="8"/>
  <c r="E15" i="8"/>
  <c r="E13" i="8"/>
  <c r="E11" i="8"/>
  <c r="E8" i="8"/>
  <c r="I44" i="3"/>
  <c r="I43" i="3" s="1"/>
  <c r="I41" i="3"/>
  <c r="I37" i="3"/>
  <c r="I33" i="3"/>
  <c r="I30" i="3"/>
  <c r="I27" i="3"/>
  <c r="I26" i="3" s="1"/>
  <c r="I23" i="3"/>
  <c r="I22" i="3" s="1"/>
  <c r="I19" i="3"/>
  <c r="I16" i="3"/>
  <c r="J47" i="3"/>
  <c r="J46" i="3" s="1"/>
  <c r="H44" i="3"/>
  <c r="H43" i="3" s="1"/>
  <c r="J44" i="3"/>
  <c r="J43" i="3" s="1"/>
  <c r="L43" i="3" s="1"/>
  <c r="H41" i="3"/>
  <c r="J41" i="3"/>
  <c r="L41" i="3" s="1"/>
  <c r="J37" i="3"/>
  <c r="L37" i="3" s="1"/>
  <c r="G37" i="3"/>
  <c r="H37" i="3"/>
  <c r="H36" i="3" s="1"/>
  <c r="H27" i="3"/>
  <c r="H26" i="3" s="1"/>
  <c r="J27" i="3"/>
  <c r="J26" i="3" s="1"/>
  <c r="D40" i="8"/>
  <c r="F40" i="8"/>
  <c r="D38" i="8"/>
  <c r="F38" i="8"/>
  <c r="D34" i="8"/>
  <c r="F34" i="8"/>
  <c r="D32" i="8"/>
  <c r="F32" i="8"/>
  <c r="H32" i="8" s="1"/>
  <c r="D30" i="8"/>
  <c r="F30" i="8"/>
  <c r="D28" i="8"/>
  <c r="F28" i="8"/>
  <c r="D25" i="8"/>
  <c r="F25" i="8"/>
  <c r="D21" i="8"/>
  <c r="F21" i="8"/>
  <c r="H21" i="8" s="1"/>
  <c r="D17" i="8"/>
  <c r="F17" i="8"/>
  <c r="D15" i="8"/>
  <c r="F15" i="8"/>
  <c r="D13" i="8"/>
  <c r="F13" i="8"/>
  <c r="D11" i="8"/>
  <c r="F11" i="8"/>
  <c r="D8" i="8"/>
  <c r="F8" i="8"/>
  <c r="D8" i="11"/>
  <c r="D7" i="11" s="1"/>
  <c r="F8" i="11"/>
  <c r="H8" i="11" s="1"/>
  <c r="D8" i="10"/>
  <c r="D7" i="10" s="1"/>
  <c r="F8" i="10"/>
  <c r="G41" i="3"/>
  <c r="H33" i="3"/>
  <c r="J33" i="3"/>
  <c r="H30" i="3"/>
  <c r="J30" i="3"/>
  <c r="H23" i="3"/>
  <c r="H22" i="3" s="1"/>
  <c r="J23" i="3"/>
  <c r="J22" i="3" s="1"/>
  <c r="H19" i="3"/>
  <c r="J19" i="3"/>
  <c r="H16" i="3"/>
  <c r="J16" i="3"/>
  <c r="L14" i="3"/>
  <c r="C8" i="10"/>
  <c r="C7" i="10" s="1"/>
  <c r="G17" i="9"/>
  <c r="G10" i="9"/>
  <c r="G9" i="9" s="1"/>
  <c r="G8" i="9" s="1"/>
  <c r="C8" i="11"/>
  <c r="C7" i="11" s="1"/>
  <c r="C30" i="8"/>
  <c r="C40" i="8"/>
  <c r="C38" i="8"/>
  <c r="C34" i="8"/>
  <c r="C32" i="8"/>
  <c r="C28" i="8"/>
  <c r="C25" i="8"/>
  <c r="C21" i="8"/>
  <c r="C17" i="8"/>
  <c r="C15" i="8"/>
  <c r="C13" i="8"/>
  <c r="C11" i="8"/>
  <c r="C8" i="8"/>
  <c r="G123" i="3"/>
  <c r="G117" i="3"/>
  <c r="G115" i="3"/>
  <c r="G112" i="3"/>
  <c r="G111" i="3" s="1"/>
  <c r="G98" i="3"/>
  <c r="G106" i="3"/>
  <c r="G100" i="3"/>
  <c r="G89" i="3"/>
  <c r="G77" i="3"/>
  <c r="G70" i="3"/>
  <c r="G62" i="3"/>
  <c r="G60" i="3"/>
  <c r="G58" i="3"/>
  <c r="G44" i="3"/>
  <c r="G43" i="3" s="1"/>
  <c r="G33" i="3"/>
  <c r="G30" i="3"/>
  <c r="G27" i="3"/>
  <c r="G26" i="3" s="1"/>
  <c r="G23" i="3"/>
  <c r="G22" i="3" s="1"/>
  <c r="K22" i="3" s="1"/>
  <c r="G19" i="3"/>
  <c r="G16" i="3"/>
  <c r="G8" i="10" l="1"/>
  <c r="H9" i="10"/>
  <c r="G16" i="9"/>
  <c r="G15" i="9" s="1"/>
  <c r="H16" i="9"/>
  <c r="H15" i="9" s="1"/>
  <c r="H8" i="9"/>
  <c r="D7" i="8"/>
  <c r="D24" i="8"/>
  <c r="H17" i="8"/>
  <c r="H34" i="8"/>
  <c r="G28" i="8"/>
  <c r="F7" i="8"/>
  <c r="G13" i="8"/>
  <c r="G30" i="8"/>
  <c r="H28" i="8"/>
  <c r="G32" i="8"/>
  <c r="C7" i="8"/>
  <c r="G11" i="8"/>
  <c r="G15" i="8"/>
  <c r="H38" i="8"/>
  <c r="G40" i="8"/>
  <c r="E7" i="8"/>
  <c r="G21" i="8"/>
  <c r="L33" i="3"/>
  <c r="H13" i="8"/>
  <c r="E24" i="8"/>
  <c r="G17" i="8"/>
  <c r="H15" i="8"/>
  <c r="H11" i="8"/>
  <c r="C24" i="8"/>
  <c r="G38" i="8"/>
  <c r="G34" i="8"/>
  <c r="G25" i="8"/>
  <c r="F24" i="8"/>
  <c r="H30" i="8"/>
  <c r="K26" i="3"/>
  <c r="K117" i="3"/>
  <c r="K62" i="3"/>
  <c r="K123" i="3"/>
  <c r="K65" i="3"/>
  <c r="L27" i="3"/>
  <c r="L48" i="3"/>
  <c r="L16" i="3"/>
  <c r="L126" i="3"/>
  <c r="L62" i="3"/>
  <c r="G97" i="3"/>
  <c r="L22" i="3"/>
  <c r="K111" i="3"/>
  <c r="K43" i="3"/>
  <c r="K126" i="3"/>
  <c r="K58" i="3"/>
  <c r="L111" i="3"/>
  <c r="K108" i="3"/>
  <c r="K77" i="3"/>
  <c r="K19" i="3"/>
  <c r="L30" i="3"/>
  <c r="K46" i="3"/>
  <c r="L26" i="3"/>
  <c r="K27" i="3"/>
  <c r="K23" i="3"/>
  <c r="K125" i="3"/>
  <c r="K106" i="3"/>
  <c r="L23" i="3"/>
  <c r="L19" i="3"/>
  <c r="K98" i="3"/>
  <c r="K70" i="3"/>
  <c r="K30" i="3"/>
  <c r="K14" i="3"/>
  <c r="L46" i="3"/>
  <c r="K89" i="3"/>
  <c r="K41" i="3"/>
  <c r="K37" i="3"/>
  <c r="K33" i="3"/>
  <c r="K112" i="3"/>
  <c r="K100" i="3"/>
  <c r="K60" i="3"/>
  <c r="K47" i="3"/>
  <c r="L47" i="3"/>
  <c r="L123" i="3"/>
  <c r="H97" i="3"/>
  <c r="K48" i="3"/>
  <c r="K44" i="3"/>
  <c r="K16" i="3"/>
  <c r="L44" i="3"/>
  <c r="L112" i="3"/>
  <c r="I10" i="13"/>
  <c r="H19" i="13"/>
  <c r="I19" i="13" s="1"/>
  <c r="H25" i="8"/>
  <c r="H8" i="8"/>
  <c r="H152" i="13"/>
  <c r="I152" i="13" s="1"/>
  <c r="I153" i="13"/>
  <c r="I20" i="13"/>
  <c r="I21" i="13"/>
  <c r="G8" i="8"/>
  <c r="F7" i="10"/>
  <c r="L19" i="9"/>
  <c r="J15" i="9"/>
  <c r="L16" i="9"/>
  <c r="L17" i="9"/>
  <c r="K17" i="9"/>
  <c r="K13" i="9"/>
  <c r="J12" i="9"/>
  <c r="J9" i="9"/>
  <c r="J8" i="9" s="1"/>
  <c r="L10" i="9"/>
  <c r="G8" i="11"/>
  <c r="F7" i="11"/>
  <c r="J97" i="3"/>
  <c r="G64" i="3"/>
  <c r="J64" i="3"/>
  <c r="H64" i="3"/>
  <c r="H114" i="3"/>
  <c r="H110" i="3" s="1"/>
  <c r="J13" i="3"/>
  <c r="J29" i="3"/>
  <c r="J36" i="3"/>
  <c r="I36" i="3"/>
  <c r="J57" i="3"/>
  <c r="J114" i="3"/>
  <c r="J105" i="3"/>
  <c r="G114" i="3"/>
  <c r="G110" i="3" s="1"/>
  <c r="I29" i="3"/>
  <c r="G105" i="3"/>
  <c r="I13" i="3"/>
  <c r="H105" i="3"/>
  <c r="H57" i="3"/>
  <c r="H29" i="3"/>
  <c r="H13" i="3"/>
  <c r="G57" i="3"/>
  <c r="G36" i="3"/>
  <c r="G29" i="3"/>
  <c r="G13" i="3"/>
  <c r="G7" i="10" l="1"/>
  <c r="H8" i="10"/>
  <c r="K16" i="9"/>
  <c r="G56" i="3"/>
  <c r="H56" i="3"/>
  <c r="J56" i="3"/>
  <c r="K57" i="3"/>
  <c r="L57" i="3"/>
  <c r="L13" i="3"/>
  <c r="K13" i="3"/>
  <c r="L97" i="3"/>
  <c r="K97" i="3"/>
  <c r="L105" i="3"/>
  <c r="K105" i="3"/>
  <c r="L36" i="3"/>
  <c r="K36" i="3"/>
  <c r="J110" i="3"/>
  <c r="L114" i="3"/>
  <c r="K114" i="3"/>
  <c r="L29" i="3"/>
  <c r="K29" i="3"/>
  <c r="L64" i="3"/>
  <c r="K64" i="3"/>
  <c r="H24" i="8"/>
  <c r="G24" i="8"/>
  <c r="G7" i="8"/>
  <c r="H7" i="8"/>
  <c r="L15" i="9"/>
  <c r="K15" i="9"/>
  <c r="K12" i="9"/>
  <c r="L9" i="9"/>
  <c r="G7" i="11"/>
  <c r="H7" i="11"/>
  <c r="H12" i="3"/>
  <c r="H11" i="3" s="1"/>
  <c r="I12" i="3"/>
  <c r="I11" i="3" s="1"/>
  <c r="J12" i="3"/>
  <c r="G55" i="3"/>
  <c r="H55" i="3"/>
  <c r="G12" i="3"/>
  <c r="G11" i="3" s="1"/>
  <c r="J55" i="3" l="1"/>
  <c r="L56" i="3"/>
  <c r="K56" i="3"/>
  <c r="J11" i="3"/>
  <c r="L12" i="3"/>
  <c r="K12" i="3"/>
  <c r="K110" i="3"/>
  <c r="L110" i="3"/>
  <c r="K8" i="9"/>
  <c r="L8" i="9"/>
  <c r="K23" i="1"/>
  <c r="L22" i="1"/>
  <c r="L21" i="1"/>
  <c r="K22" i="1"/>
  <c r="K21" i="1"/>
  <c r="L14" i="1"/>
  <c r="L15" i="1"/>
  <c r="L13" i="1"/>
  <c r="L12" i="1"/>
  <c r="L11" i="1"/>
  <c r="L10" i="1"/>
  <c r="K15" i="1"/>
  <c r="K14" i="1"/>
  <c r="K11" i="1"/>
  <c r="K12" i="1"/>
  <c r="J23" i="1"/>
  <c r="H23" i="1"/>
  <c r="I23" i="1"/>
  <c r="L23" i="1" s="1"/>
  <c r="H13" i="1"/>
  <c r="I13" i="1"/>
  <c r="J13" i="1"/>
  <c r="K13" i="1" s="1"/>
  <c r="H10" i="1"/>
  <c r="I10" i="1"/>
  <c r="J10" i="1"/>
  <c r="G13" i="1"/>
  <c r="G10" i="1"/>
  <c r="G16" i="1" s="1"/>
  <c r="G25" i="1" s="1"/>
  <c r="K10" i="1" l="1"/>
  <c r="L11" i="3"/>
  <c r="K11" i="3"/>
  <c r="L55" i="3"/>
  <c r="K55" i="3"/>
  <c r="J16" i="1"/>
  <c r="I16" i="1"/>
  <c r="H16" i="1"/>
  <c r="K16" i="1" l="1"/>
  <c r="J25" i="1"/>
  <c r="K25" i="1" s="1"/>
  <c r="L16" i="1"/>
</calcChain>
</file>

<file path=xl/sharedStrings.xml><?xml version="1.0" encoding="utf-8"?>
<sst xmlns="http://schemas.openxmlformats.org/spreadsheetml/2006/main" count="737" uniqueCount="354">
  <si>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</si>
  <si>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</si>
  <si>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</si>
  <si>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</si>
  <si>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</si>
  <si>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</si>
  <si>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</si>
  <si>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</si>
  <si>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</si>
  <si>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</si>
  <si>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</si>
  <si>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</si>
  <si>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</si>
  <si>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</si>
  <si>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</si>
  <si>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</si>
  <si>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</si>
  <si>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</si>
  <si>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</si>
  <si>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</si>
  <si>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</si>
  <si>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</si>
  <si>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</si>
  <si>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Prihodi od prodaje proizvoda i robe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</si>
  <si>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</si>
  <si>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</si>
  <si>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</si>
  <si>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</si>
  <si>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</si>
  <si>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</si>
  <si>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</si>
  <si>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</si>
  <si>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</si>
  <si>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</si>
  <si>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</si>
  <si>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</si>
  <si>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</si>
  <si>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</si>
  <si>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</si>
  <si>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</si>
  <si>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</si>
  <si>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</si>
  <si>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</si>
  <si>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</si>
  <si>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</si>
  <si>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</si>
  <si>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</si>
  <si>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</si>
  <si>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</si>
  <si>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</si>
  <si>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</si>
  <si>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</si>
  <si>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</si>
  <si>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</si>
  <si>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</si>
  <si>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</si>
  <si>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</si>
  <si>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</si>
  <si>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</si>
  <si>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</si>
  <si>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</si>
  <si>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</si>
  <si>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</si>
  <si>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</si>
  <si>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</si>
  <si>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</si>
  <si>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IZVORNI PLAN ILI REBALANS 2023.</t>
  </si>
  <si>
    <t>TEKUĆI PLAN 2023.</t>
  </si>
  <si>
    <t>Tekuće pomoći od HZZ zapošljavanje</t>
  </si>
  <si>
    <t>Pomoći proračunskim korisnicima iz proračuna koji im nije nadležan</t>
  </si>
  <si>
    <t>Tekuće pomoći pror. koris. iz prorač. koji im nije nadležan</t>
  </si>
  <si>
    <t>Kapitalne pomoći pror. koris. iz prorač. koji im nije nadležan</t>
  </si>
  <si>
    <t>Pomoći iz državnog proračuna temeljem prijenosa EU sredstava</t>
  </si>
  <si>
    <t>Tekuće pomoći iz državnog proračuna temeljem prijenosa EU sredstava</t>
  </si>
  <si>
    <t>Kapitalne pomoći iz državnog proračuna/izvanproračunskog</t>
  </si>
  <si>
    <t>Prihodi od imovine</t>
  </si>
  <si>
    <t>Prihodi od financijske imovine</t>
  </si>
  <si>
    <t>Kam. na oroč. sred. i depozite</t>
  </si>
  <si>
    <t>Prihodi od pozitivnih tečajnih razlika</t>
  </si>
  <si>
    <t xml:space="preserve">Prih. od admin. pristojbi </t>
  </si>
  <si>
    <t>Prihodi po posebnim propisima</t>
  </si>
  <si>
    <t>Ostali nespomenuti prihodi</t>
  </si>
  <si>
    <t>Prihodi od pruženih usluga</t>
  </si>
  <si>
    <t>Donacije</t>
  </si>
  <si>
    <t>Tekuće donacije</t>
  </si>
  <si>
    <t>Kapitalne donacije</t>
  </si>
  <si>
    <t>Prihodi iz proračuna</t>
  </si>
  <si>
    <t>Prihodi iz proračuna za financ. rashoda poslovanja</t>
  </si>
  <si>
    <t>Prihodi iz proračuna za nabavu nefinanc. imovine</t>
  </si>
  <si>
    <t>Prihodi od HZZO-a na temelju ugovornih obveza</t>
  </si>
  <si>
    <t>Ostali prihodi</t>
  </si>
  <si>
    <t>Ostali rashodi za zaposlene</t>
  </si>
  <si>
    <t>Doprinosi na plaće</t>
  </si>
  <si>
    <t>Doprinosi za obvezno zdr.osiguranje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</si>
  <si>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</si>
  <si>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</si>
  <si>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</si>
  <si>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</si>
  <si>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</si>
  <si>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</si>
  <si>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</si>
  <si>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</si>
  <si>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</si>
  <si>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</si>
  <si>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</si>
  <si>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</si>
  <si>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</si>
  <si>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</si>
  <si>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</si>
  <si>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</si>
  <si>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</si>
  <si>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</si>
  <si>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</si>
  <si>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</si>
  <si>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</si>
  <si>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</si>
  <si>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</si>
  <si>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</si>
  <si>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</si>
  <si>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</si>
  <si>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</si>
  <si>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>Kamate za primljene kredite i zajmove</t>
  </si>
  <si>
    <t>Kamate za primljene kredite i zajmove od kreditnih i ostalih financijskih institucija izvan javnog sektora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</si>
  <si>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</si>
  <si>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</si>
  <si>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</si>
  <si>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</si>
  <si>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</si>
  <si>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 xml:space="preserve">Ostali rashodi </t>
  </si>
  <si>
    <t>Tekuće donacije u novcu</t>
  </si>
  <si>
    <t>Kazne, penali i naknade štete</t>
  </si>
  <si>
    <t>Naknade štete zaposlenicima</t>
  </si>
  <si>
    <t>Nematerijalna imovina</t>
  </si>
  <si>
    <t>Licence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</si>
  <si>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</si>
  <si>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</si>
  <si>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</si>
  <si>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</si>
  <si>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</si>
  <si>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</si>
  <si>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 xml:space="preserve">Oprema za održavanje i zaštitu </t>
  </si>
  <si>
    <t>Medicinska i laboratorijska oprema</t>
  </si>
  <si>
    <t>Uređaji, strojevi i oprema za ostale namjene</t>
  </si>
  <si>
    <t>Nematerijalna proizvedena imovina</t>
  </si>
  <si>
    <t>Ulaganja u računalne programe</t>
  </si>
  <si>
    <t>Rashodi za dodatna ulaganja na nefinancijskoj imovini</t>
  </si>
  <si>
    <t>Dodatna ulaganja na građevinskim objektima</t>
  </si>
  <si>
    <t>13 Decentralizacija</t>
  </si>
  <si>
    <t>2 Donacije</t>
  </si>
  <si>
    <t>21 Donacije</t>
  </si>
  <si>
    <t>4 Posebne namjene</t>
  </si>
  <si>
    <t>43 Posebne namjene</t>
  </si>
  <si>
    <t>5 Pomoći</t>
  </si>
  <si>
    <t>52 Ministarstvo</t>
  </si>
  <si>
    <t>56 HZZO</t>
  </si>
  <si>
    <t>57 Ministarstvo-prijenos EU</t>
  </si>
  <si>
    <t>7 Prihodi od prodaje nefinancijske imovine</t>
  </si>
  <si>
    <t>71 Prihodi od prodaje nefinancijske imovine</t>
  </si>
  <si>
    <t>8 Namjenski primici od zaduživanja</t>
  </si>
  <si>
    <t>81 Namjenski primici od zaduživanja</t>
  </si>
  <si>
    <t>IZVRŠENJE 
2022.</t>
  </si>
  <si>
    <t>076 Poslovi i usluge zdravstva koji nisu drugdje svrstani</t>
  </si>
  <si>
    <t>07 Zdravstvo</t>
  </si>
  <si>
    <t>Primljeni zajmovi od tuzemnih trgovačkih društava izvan javnog sektora</t>
  </si>
  <si>
    <t>Otplata glavnice primljenih kredita i zajmova od kreditnih i ostalih institucija izvan javnog sektora</t>
  </si>
  <si>
    <t>Otplata glavnice primljenih kredita od tuzemnih kreditnih institucija izvan javnog sektora</t>
  </si>
  <si>
    <t>81 Namjenski primici</t>
  </si>
  <si>
    <t>Prihodi iz nadležnog proračuna za fin.imovinu i otplatu zajmova</t>
  </si>
  <si>
    <t>Ostale naknade troškova zaposlenima</t>
  </si>
  <si>
    <t>Naknade troškova osobama izvan radnog odnosa</t>
  </si>
  <si>
    <t>Dodatna ulaganja na postrojenjima i opremi</t>
  </si>
  <si>
    <t>Primljeni krediti</t>
  </si>
  <si>
    <t>Otplata glavnice primljenih zajmova od trgovačkih društava i obrtnika izvan javnog sektora</t>
  </si>
  <si>
    <t>Otplata glavnice primljenih zajmova od tuzemnih trgovačkih društava izvan javnog sektora</t>
  </si>
  <si>
    <t>Prihodi od prodaje opreme</t>
  </si>
  <si>
    <t xml:space="preserve">IZVRŠENJE 
2023. </t>
  </si>
  <si>
    <t>Ostali rashodi</t>
  </si>
  <si>
    <t>PROGRAM 1003</t>
  </si>
  <si>
    <t>Aktivnost A102000</t>
  </si>
  <si>
    <t>1.1.</t>
  </si>
  <si>
    <t>2.1.1</t>
  </si>
  <si>
    <t>3.1.1</t>
  </si>
  <si>
    <t>4.3.1</t>
  </si>
  <si>
    <t>5.2.1</t>
  </si>
  <si>
    <t>5.6.1</t>
  </si>
  <si>
    <t>5.7.1</t>
  </si>
  <si>
    <t>7.1.1</t>
  </si>
  <si>
    <t>8.1.1</t>
  </si>
  <si>
    <t>Program - ZDRAVSTVENA ZAŠTITA - REDOVNA DJELATNOST</t>
  </si>
  <si>
    <t>Naziv aktivnosti - Redovni poslovi zdravstvene zaštite</t>
  </si>
  <si>
    <t>Opći prihodi i primici</t>
  </si>
  <si>
    <t>Donacija</t>
  </si>
  <si>
    <t>Vlastiti prihodi</t>
  </si>
  <si>
    <t>Posebne namjene</t>
  </si>
  <si>
    <t>Ministarstvo</t>
  </si>
  <si>
    <t>HZZO</t>
  </si>
  <si>
    <t>Ministarstvo prijenos EU</t>
  </si>
  <si>
    <t>Namjenski primici</t>
  </si>
  <si>
    <t xml:space="preserve"> 40711 SPECIJALNA BOLNICA ZA MEDICINSKU REHABILITACIJU KRAPINSKE TOPLICE</t>
  </si>
  <si>
    <t xml:space="preserve"> IZVRŠENJE 
2023. </t>
  </si>
  <si>
    <t>PROGRAM 1000</t>
  </si>
  <si>
    <t>NAZIV PROGRAMA - ZDRAVSTVENA ZAŠTITA - ZAKONSKI STANDARD</t>
  </si>
  <si>
    <t>Kapitalni projekt K104000</t>
  </si>
  <si>
    <t>Naziv projekta - Izgradnja, investicije, ulaganje i opremanje zdravstvene ustanove</t>
  </si>
  <si>
    <t>1.3.</t>
  </si>
  <si>
    <t>Decentralizacija</t>
  </si>
  <si>
    <t>Dodatna ulaganja u građevinskim objektima</t>
  </si>
  <si>
    <t>Plaće za prekovremeni rad</t>
  </si>
  <si>
    <t>Plaće za posebne uvjete rada</t>
  </si>
  <si>
    <t>Doprinosi za obvezno zdravstveno osiguranje</t>
  </si>
  <si>
    <t>Službena, radna i zaštitna odjeća</t>
  </si>
  <si>
    <t>Naknade troškova osobama izvan rad. odnosa</t>
  </si>
  <si>
    <t>Oprema za održavanje i zaštitu</t>
  </si>
  <si>
    <t>Naknade za rad predstavničkih i izvršnih tijela, povjerenstava i sl.</t>
  </si>
  <si>
    <t>Otplata glavnice primljenih zajmova od tuzemnih društava izvan javnog sektora</t>
  </si>
  <si>
    <t>Izvor 1.1 Opći prihodi i primici</t>
  </si>
  <si>
    <t>Izvor 1.3 Decentralizacija</t>
  </si>
  <si>
    <t>Izvor 2.1 Donacija</t>
  </si>
  <si>
    <t>Izvor 3.1 Vlastiti prihodi</t>
  </si>
  <si>
    <t>Izvor 4.3 Posebne namjene</t>
  </si>
  <si>
    <t>Izvor 5.2 Ministarstvo</t>
  </si>
  <si>
    <t>Izvor 5.6 HZZO</t>
  </si>
  <si>
    <t>Izvor 5.7 Ministarstvo prijenos EU</t>
  </si>
  <si>
    <t>Izvor 7.1 Prihodi od prodaje nefinancijske imovine</t>
  </si>
  <si>
    <t>Izvor 8.1 Namjenski primici</t>
  </si>
  <si>
    <t>SVEUKUPNO</t>
  </si>
  <si>
    <t>1.</t>
  </si>
  <si>
    <t>2.</t>
  </si>
  <si>
    <t>3.</t>
  </si>
  <si>
    <t>Naziv korisnika jamstva</t>
  </si>
  <si>
    <t>Instrument osiguranja</t>
  </si>
  <si>
    <t>Iznos danog jamstva</t>
  </si>
  <si>
    <t>Ugovorna obveza</t>
  </si>
  <si>
    <t>Namjena</t>
  </si>
  <si>
    <t>Vrijedi od - do</t>
  </si>
  <si>
    <t>Ministarstvo zdravstva</t>
  </si>
  <si>
    <t>Bjanko zadužnica</t>
  </si>
  <si>
    <t>U svrhu osiguranja povrata odobrenih bespovratnih sredstava</t>
  </si>
  <si>
    <t>Datum izdavanja jamstva</t>
  </si>
  <si>
    <t>02.08.2023.</t>
  </si>
  <si>
    <t>Ministarstvo hrvatskih branitelja</t>
  </si>
  <si>
    <t>U svrhu dobrog izvršenja posla</t>
  </si>
  <si>
    <t>27.06.2023.</t>
  </si>
  <si>
    <t>PBZ garancija br. 4101115428</t>
  </si>
  <si>
    <t>Ugovor br. 05-29/129-2023 o dodjeli potpore male vrijednosti, projekt "Zdravlje u zlatnoj dobi"</t>
  </si>
  <si>
    <t>Ugovor br. 05-29/104-2023 o pružanju usluga bolničke medicinske rehabilitacije za HRVI i hrvatske branitelje iz Domovinskog rata s kardiovaskularnim bolestima (grupa 2)</t>
  </si>
  <si>
    <t>Valuta</t>
  </si>
  <si>
    <t>EUR</t>
  </si>
  <si>
    <t xml:space="preserve">PREGLED POTRAŽIVANJA OD KUPACA NA DAN 31.12.2023. </t>
  </si>
  <si>
    <t>Red. broj</t>
  </si>
  <si>
    <t xml:space="preserve">O  P  I  S </t>
  </si>
  <si>
    <t>Stanje 31.12.2022.</t>
  </si>
  <si>
    <t>Stanje 31.12.2023.</t>
  </si>
  <si>
    <t>Razlika</t>
  </si>
  <si>
    <t>Indeks</t>
  </si>
  <si>
    <t>%</t>
  </si>
  <si>
    <t>( 4 - 2 )</t>
  </si>
  <si>
    <t>( 4 : 2 )</t>
  </si>
  <si>
    <t>HZZO - Ugovor</t>
  </si>
  <si>
    <t>HZZO - usluge izvan limita</t>
  </si>
  <si>
    <r>
      <t xml:space="preserve">HZZO - </t>
    </r>
    <r>
      <rPr>
        <sz val="11"/>
        <rFont val="Calibri"/>
        <family val="2"/>
        <charset val="238"/>
      </rPr>
      <t>laboratorij primarna zdravstvena zaštita</t>
    </r>
  </si>
  <si>
    <t>4.</t>
  </si>
  <si>
    <t>HZZO - zaštita zdravlja na radu</t>
  </si>
  <si>
    <t>5.</t>
  </si>
  <si>
    <t>HZZO - Dopunsko osiguranje</t>
  </si>
  <si>
    <t>6.</t>
  </si>
  <si>
    <t>Opća bolnica Zabok - za amb. usluge</t>
  </si>
  <si>
    <t>7.</t>
  </si>
  <si>
    <t>Grad Zagreb, Min. branitelja i Udruga obit. zatoč. i nest. bran.</t>
  </si>
  <si>
    <t>8.</t>
  </si>
  <si>
    <t>Ministartsvo zdravstva</t>
  </si>
  <si>
    <t>-</t>
  </si>
  <si>
    <t>9.</t>
  </si>
  <si>
    <t>Privatni korisnici - fizičke i pravne osobe</t>
  </si>
  <si>
    <t>10.</t>
  </si>
  <si>
    <t>Klinika ''Magdalena''</t>
  </si>
  <si>
    <t>11.</t>
  </si>
  <si>
    <t>"Akromion"</t>
  </si>
  <si>
    <t>12.</t>
  </si>
  <si>
    <t>Kliničko ispitivanje lijekova</t>
  </si>
  <si>
    <t>13.</t>
  </si>
  <si>
    <t>Privatni osiguravatelji</t>
  </si>
  <si>
    <t>14.</t>
  </si>
  <si>
    <t>Participacije - ambulantne i boln.</t>
  </si>
  <si>
    <t>15.</t>
  </si>
  <si>
    <t>Ostalo - grijanje, najamn.,struja i dr.</t>
  </si>
  <si>
    <t>16.</t>
  </si>
  <si>
    <t xml:space="preserve">Financ. logop. službe - pilot projekt </t>
  </si>
  <si>
    <t>17.</t>
  </si>
  <si>
    <t>Ostala potraživanja</t>
  </si>
  <si>
    <r>
      <t>UKUPNO :</t>
    </r>
    <r>
      <rPr>
        <sz val="11"/>
        <rFont val="Calibri"/>
        <family val="2"/>
        <charset val="238"/>
      </rPr>
      <t xml:space="preserve"> (od kupaca)</t>
    </r>
  </si>
  <si>
    <t>18.</t>
  </si>
  <si>
    <t>Ostala potraživanja (gl. knjiga)</t>
  </si>
  <si>
    <t>SVEUKUPNO:</t>
  </si>
  <si>
    <t>PREGLED DOSPJELIH OBVEZA</t>
  </si>
  <si>
    <t xml:space="preserve">OPIS </t>
  </si>
  <si>
    <t>Ukupne obveze 31.12.2023.</t>
  </si>
  <si>
    <t>Dospjele obveze</t>
  </si>
  <si>
    <t>Nedospjele obveze</t>
  </si>
  <si>
    <t xml:space="preserve">Za lijekove </t>
  </si>
  <si>
    <t>Za sanitetski materijal, krvi i krvne derivate i sl.</t>
  </si>
  <si>
    <t>Za živežne namirnice</t>
  </si>
  <si>
    <t>Za energiju</t>
  </si>
  <si>
    <t xml:space="preserve">Za ostale materijale i reprod. materijal   </t>
  </si>
  <si>
    <t>Za proizvodne i neproiz. usluge</t>
  </si>
  <si>
    <t>Za opremu ( osnovna sredstva i dodatna ulaganja )</t>
  </si>
  <si>
    <t>Obveze prema zaposlenicima</t>
  </si>
  <si>
    <t>Obveze za usluge drugih zdravstvenih ustanova</t>
  </si>
  <si>
    <t>Obveze prema komitentnim bankama za kredite</t>
  </si>
  <si>
    <t>Obveze prema komitentnim bankama za kredite-kratkoročni</t>
  </si>
  <si>
    <t>Obveze za rob. zajmove od tuz. trg. druš. izvan javnog sektora</t>
  </si>
  <si>
    <t>Ostale nespomenute obveze</t>
  </si>
  <si>
    <t>Obveze prema HZZO za manje izvršeni rad</t>
  </si>
  <si>
    <t>U K U P N O :</t>
  </si>
  <si>
    <t>STANJE POTENCIJALNIH OBVEZA PO OSNOVI SUDSKIH SPOROVA</t>
  </si>
  <si>
    <t>Tužitelj</t>
  </si>
  <si>
    <t>Tuženik</t>
  </si>
  <si>
    <t>Iznos glavnice u eur</t>
  </si>
  <si>
    <t>Procjena financijskog učinka</t>
  </si>
  <si>
    <t>Procijenjeno vrijeme odljeva /  priljeva sredstava</t>
  </si>
  <si>
    <t>Početak sudskog spora</t>
  </si>
  <si>
    <t>Napomena</t>
  </si>
  <si>
    <t>S. M. E.</t>
  </si>
  <si>
    <t>Specijalna bolnica za medicinsku rehabilitaciju Krapinske Toplice</t>
  </si>
  <si>
    <t>odljev</t>
  </si>
  <si>
    <t>1993.</t>
  </si>
  <si>
    <t>S.S.</t>
  </si>
  <si>
    <t>2014.</t>
  </si>
  <si>
    <t>R.M.</t>
  </si>
  <si>
    <t>2019.</t>
  </si>
  <si>
    <t>B.L.</t>
  </si>
  <si>
    <t>E.K.</t>
  </si>
  <si>
    <t>2020.</t>
  </si>
  <si>
    <t>D.T.</t>
  </si>
  <si>
    <t>2021.</t>
  </si>
  <si>
    <t>M.M.</t>
  </si>
  <si>
    <t>2023.</t>
  </si>
  <si>
    <t>UKUPNO</t>
  </si>
  <si>
    <t>Red.br.</t>
  </si>
  <si>
    <t>NAZIV PROGRAMA - ZDRAVSTVENA ZAŠTITA - IZNAD STANDARDA</t>
  </si>
  <si>
    <t>PROGRAM 1001</t>
  </si>
  <si>
    <t>02.08.2023. - 01.03.2026.</t>
  </si>
  <si>
    <t>27.06.2023. - 31.01.2024.</t>
  </si>
  <si>
    <t>IZVJEŠTAJ O DANIM JAMSTVIMA</t>
  </si>
  <si>
    <t>PREGLED DOSPJELIH OBVEZA  NA DAN 31.12.2023. GODINE</t>
  </si>
  <si>
    <t>Obveze za robni zajam - UZV</t>
  </si>
  <si>
    <t>GODIŠNJI  IZVJEŠTAJ O IZVRŠENJU FINANCIJSKOG PLANA SPECIJALNE BOLNICE ZA MEDICINSKU REHABILITACIJU KRAPINSKE TOPLICE ZA 2023. GODINU</t>
  </si>
  <si>
    <t>GODIŠNJI IZVJEŠTAJ O IZVRŠENJU FINANCIJSKOG PLANA SPECIJALNE BOLNICE ZA MEDICINSKU REHABILITACIJU KRAPINSKE TOPLICE ZA 2023. GODINU</t>
  </si>
  <si>
    <t>Predsjednica Upravnog vijeća</t>
  </si>
  <si>
    <t>Ljiljana Malogorski, dipl.iur.</t>
  </si>
  <si>
    <t xml:space="preserve">OSTVARENJE/
IZVRŠENJE 
2022. </t>
  </si>
  <si>
    <t>OSTVARENJE/
IZVRŠENJE 
2023.</t>
  </si>
  <si>
    <t>OSTVARENJE/
IZVRŠENJE 
2022.</t>
  </si>
  <si>
    <t xml:space="preserve">OSTVARENJE/
IZVRŠENJE 
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</si>
</sst>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\-#,##0\ "/>
    <numFmt numFmtId="165" formatCode="#,##0.0"/>
    <numFmt numFmtId="166" formatCode="_-* #,##0\ _k_n_-;\-* #,##0\ _k_n_-;_-* &quot;-&quot;\ _k_n_-;_-@_-"/>
    <numFmt numFmtId="167" formatCode="#,##0.0_ ;\-#,##0.0\ "/>
    <numFmt numFmtId="168" formatCode="_-* #,##0.00\ _k_n_-;\-* #,##0.00\ _k_n_-;_-* \-??\ _k_n_-;_-@_-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indexed="8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9" fillId="0" borderId="0"/>
    <xf numFmtId="0" fontId="6" fillId="0" borderId="0"/>
  </cellStyleXfs>
  <cellXfs count="269">
    <xf numFmtId="0" fontId="0" fillId="0" borderId="0" xfId="0"/>
    <xf numFmtId="0" fontId="4" fillId="0" borderId="0" xfId="0" quotePrefix="1" applyFont="1" applyAlignment="1">
      <alignment horizontal="left" wrapText="1"/>
    </xf>
    <xf numFmtId="0" fontId="5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4" fillId="2" borderId="0" xfId="0" quotePrefix="1" applyFont="1" applyFill="1" applyAlignment="1">
      <alignment horizontal="left" wrapText="1"/>
    </xf>
    <xf numFmtId="0" fontId="5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0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 vertical="center" wrapText="1"/>
    </xf>
    <xf numFmtId="0" fontId="12" fillId="0" borderId="7" xfId="4" applyFont="1" applyBorder="1" applyAlignment="1">
      <alignment horizontal="center" vertical="center"/>
    </xf>
    <xf numFmtId="49" fontId="12" fillId="0" borderId="7" xfId="4" applyNumberFormat="1" applyFont="1" applyBorder="1" applyAlignment="1">
      <alignment horizontal="center" vertical="center"/>
    </xf>
    <xf numFmtId="0" fontId="13" fillId="0" borderId="7" xfId="4" applyFont="1" applyBorder="1" applyAlignment="1">
      <alignment horizontal="center" vertical="center"/>
    </xf>
    <xf numFmtId="0" fontId="13" fillId="0" borderId="7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/>
    </xf>
    <xf numFmtId="0" fontId="11" fillId="0" borderId="7" xfId="4" applyFont="1" applyBorder="1" applyAlignment="1">
      <alignment horizontal="left" vertical="center" wrapText="1"/>
    </xf>
    <xf numFmtId="164" fontId="11" fillId="0" borderId="7" xfId="4" applyNumberFormat="1" applyFont="1" applyBorder="1" applyAlignment="1">
      <alignment horizontal="right" vertical="center"/>
    </xf>
    <xf numFmtId="165" fontId="11" fillId="0" borderId="7" xfId="4" applyNumberFormat="1" applyFont="1" applyBorder="1" applyAlignment="1">
      <alignment horizontal="right" vertical="center"/>
    </xf>
    <xf numFmtId="164" fontId="11" fillId="0" borderId="7" xfId="4" applyNumberFormat="1" applyFont="1" applyBorder="1" applyAlignment="1">
      <alignment vertical="center"/>
    </xf>
    <xf numFmtId="0" fontId="11" fillId="0" borderId="7" xfId="4" applyFont="1" applyBorder="1" applyAlignment="1">
      <alignment vertical="center" wrapText="1"/>
    </xf>
    <xf numFmtId="0" fontId="11" fillId="0" borderId="7" xfId="4" applyFont="1" applyBorder="1" applyAlignment="1">
      <alignment vertical="center"/>
    </xf>
    <xf numFmtId="0" fontId="12" fillId="0" borderId="7" xfId="4" applyFont="1" applyBorder="1" applyAlignment="1">
      <alignment vertical="center" wrapText="1"/>
    </xf>
    <xf numFmtId="164" fontId="12" fillId="0" borderId="7" xfId="4" applyNumberFormat="1" applyFont="1" applyBorder="1" applyAlignment="1">
      <alignment horizontal="right" vertical="center"/>
    </xf>
    <xf numFmtId="165" fontId="12" fillId="0" borderId="7" xfId="4" applyNumberFormat="1" applyFont="1" applyBorder="1" applyAlignment="1">
      <alignment horizontal="right" vertical="center"/>
    </xf>
    <xf numFmtId="49" fontId="13" fillId="0" borderId="10" xfId="4" applyNumberFormat="1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0" fontId="11" fillId="0" borderId="10" xfId="4" applyFont="1" applyBorder="1" applyAlignment="1">
      <alignment horizontal="left" vertical="center" wrapText="1" indent="1"/>
    </xf>
    <xf numFmtId="0" fontId="11" fillId="0" borderId="10" xfId="4" applyFont="1" applyBorder="1" applyAlignment="1">
      <alignment vertical="center"/>
    </xf>
    <xf numFmtId="0" fontId="12" fillId="0" borderId="10" xfId="4" applyFont="1" applyBorder="1" applyAlignment="1">
      <alignment horizontal="left" vertical="center" wrapText="1" indent="1"/>
    </xf>
    <xf numFmtId="4" fontId="1" fillId="0" borderId="1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" fontId="0" fillId="0" borderId="18" xfId="0" applyNumberFormat="1" applyBorder="1" applyAlignment="1">
      <alignment horizontal="center" vertical="center" wrapText="1"/>
    </xf>
    <xf numFmtId="4" fontId="0" fillId="0" borderId="17" xfId="0" applyNumberFormat="1" applyBorder="1" applyAlignment="1">
      <alignment horizontal="center" vertical="center" wrapText="1"/>
    </xf>
    <xf numFmtId="0" fontId="17" fillId="0" borderId="0" xfId="4" applyFont="1" applyAlignment="1">
      <alignment vertical="center"/>
    </xf>
    <xf numFmtId="0" fontId="17" fillId="0" borderId="0" xfId="4" applyFont="1" applyAlignment="1">
      <alignment horizontal="center" vertical="center"/>
    </xf>
    <xf numFmtId="49" fontId="17" fillId="0" borderId="0" xfId="4" applyNumberFormat="1" applyFont="1" applyAlignment="1">
      <alignment horizontal="right" vertical="center"/>
    </xf>
    <xf numFmtId="0" fontId="12" fillId="0" borderId="21" xfId="4" applyFont="1" applyBorder="1" applyAlignment="1">
      <alignment horizontal="center" vertical="center"/>
    </xf>
    <xf numFmtId="0" fontId="12" fillId="0" borderId="10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164" fontId="11" fillId="0" borderId="10" xfId="4" applyNumberFormat="1" applyFont="1" applyBorder="1" applyAlignment="1">
      <alignment horizontal="right" vertical="center"/>
    </xf>
    <xf numFmtId="167" fontId="11" fillId="0" borderId="10" xfId="4" applyNumberFormat="1" applyFont="1" applyBorder="1" applyAlignment="1">
      <alignment horizontal="right" vertical="center"/>
    </xf>
    <xf numFmtId="167" fontId="11" fillId="0" borderId="10" xfId="4" applyNumberFormat="1" applyFont="1" applyBorder="1" applyAlignment="1">
      <alignment vertical="center"/>
    </xf>
    <xf numFmtId="164" fontId="11" fillId="0" borderId="10" xfId="4" applyNumberFormat="1" applyFont="1" applyBorder="1" applyAlignment="1">
      <alignment vertical="center"/>
    </xf>
    <xf numFmtId="3" fontId="11" fillId="0" borderId="10" xfId="4" applyNumberFormat="1" applyFont="1" applyBorder="1" applyAlignment="1">
      <alignment horizontal="right" vertical="center"/>
    </xf>
    <xf numFmtId="164" fontId="12" fillId="0" borderId="10" xfId="4" applyNumberFormat="1" applyFont="1" applyBorder="1" applyAlignment="1">
      <alignment horizontal="right" vertical="center"/>
    </xf>
    <xf numFmtId="167" fontId="12" fillId="0" borderId="10" xfId="4" applyNumberFormat="1" applyFont="1" applyBorder="1" applyAlignment="1">
      <alignment horizontal="right" vertical="center"/>
    </xf>
    <xf numFmtId="167" fontId="12" fillId="0" borderId="10" xfId="4" applyNumberFormat="1" applyFont="1" applyBorder="1" applyAlignment="1">
      <alignment vertical="center"/>
    </xf>
    <xf numFmtId="164" fontId="12" fillId="0" borderId="10" xfId="4" applyNumberFormat="1" applyFont="1" applyBorder="1" applyAlignment="1">
      <alignment vertical="center"/>
    </xf>
    <xf numFmtId="0" fontId="18" fillId="0" borderId="0" xfId="4" applyFont="1" applyAlignment="1">
      <alignment vertical="center"/>
    </xf>
    <xf numFmtId="164" fontId="18" fillId="0" borderId="0" xfId="4" applyNumberFormat="1" applyFont="1" applyAlignment="1">
      <alignment vertical="center"/>
    </xf>
    <xf numFmtId="168" fontId="18" fillId="0" borderId="0" xfId="4" applyNumberFormat="1" applyFont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quotePrefix="1" applyFont="1" applyFill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6" fillId="0" borderId="0" xfId="4" applyFont="1" applyAlignment="1">
      <alignment horizontal="center" vertical="center"/>
    </xf>
    <xf numFmtId="2" fontId="12" fillId="0" borderId="7" xfId="4" applyNumberFormat="1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12" fillId="0" borderId="8" xfId="4" applyFont="1" applyBorder="1" applyAlignment="1">
      <alignment horizontal="center" vertical="center" wrapText="1"/>
    </xf>
    <xf numFmtId="0" fontId="12" fillId="0" borderId="9" xfId="4" applyFont="1" applyBorder="1" applyAlignment="1">
      <alignment horizontal="center" vertical="center" wrapText="1"/>
    </xf>
    <xf numFmtId="2" fontId="12" fillId="0" borderId="10" xfId="4" applyNumberFormat="1" applyFont="1" applyBorder="1" applyAlignment="1">
      <alignment horizontal="center" vertical="center" wrapText="1"/>
    </xf>
    <xf numFmtId="0" fontId="12" fillId="0" borderId="10" xfId="4" applyFont="1" applyBorder="1" applyAlignment="1">
      <alignment horizontal="center" vertical="center" wrapText="1"/>
    </xf>
    <xf numFmtId="0" fontId="12" fillId="0" borderId="11" xfId="4" applyFont="1" applyBorder="1" applyAlignment="1">
      <alignment horizontal="center" vertical="center" wrapText="1"/>
    </xf>
    <xf numFmtId="0" fontId="12" fillId="0" borderId="12" xfId="4" applyFont="1" applyBorder="1" applyAlignment="1">
      <alignment horizontal="center" vertical="center" wrapText="1"/>
    </xf>
    <xf numFmtId="0" fontId="12" fillId="0" borderId="13" xfId="4" applyFont="1" applyBorder="1" applyAlignment="1">
      <alignment horizontal="center" vertical="center" wrapText="1"/>
    </xf>
    <xf numFmtId="0" fontId="12" fillId="0" borderId="14" xfId="4" applyFont="1" applyBorder="1" applyAlignment="1">
      <alignment horizontal="center" vertical="center" wrapText="1"/>
    </xf>
    <xf numFmtId="0" fontId="12" fillId="0" borderId="11" xfId="4" applyFont="1" applyBorder="1" applyAlignment="1">
      <alignment horizontal="center" vertical="center"/>
    </xf>
    <xf numFmtId="0" fontId="12" fillId="0" borderId="12" xfId="4" applyFont="1" applyBorder="1" applyAlignment="1">
      <alignment horizontal="center" vertical="center"/>
    </xf>
    <xf numFmtId="0" fontId="12" fillId="0" borderId="13" xfId="4" applyFont="1" applyBorder="1" applyAlignment="1">
      <alignment horizontal="center" vertical="center"/>
    </xf>
    <xf numFmtId="0" fontId="12" fillId="0" borderId="14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/>
    </xf>
    <xf numFmtId="49" fontId="13" fillId="0" borderId="16" xfId="4" applyNumberFormat="1" applyFont="1" applyBorder="1" applyAlignment="1">
      <alignment horizontal="center" vertical="center"/>
    </xf>
    <xf numFmtId="164" fontId="11" fillId="0" borderId="15" xfId="4" applyNumberFormat="1" applyFont="1" applyBorder="1" applyAlignment="1">
      <alignment horizontal="right" vertical="center" indent="2"/>
    </xf>
    <xf numFmtId="164" fontId="11" fillId="0" borderId="16" xfId="4" applyNumberFormat="1" applyFont="1" applyBorder="1" applyAlignment="1">
      <alignment horizontal="right" vertical="center" indent="2"/>
    </xf>
    <xf numFmtId="166" fontId="11" fillId="0" borderId="15" xfId="4" applyNumberFormat="1" applyFont="1" applyBorder="1" applyAlignment="1">
      <alignment horizontal="right" vertical="center" indent="2"/>
    </xf>
    <xf numFmtId="166" fontId="11" fillId="0" borderId="16" xfId="4" applyNumberFormat="1" applyFont="1" applyBorder="1" applyAlignment="1">
      <alignment horizontal="right" vertical="center" indent="2"/>
    </xf>
    <xf numFmtId="166" fontId="11" fillId="0" borderId="15" xfId="4" applyNumberFormat="1" applyFont="1" applyBorder="1" applyAlignment="1">
      <alignment horizontal="center" vertical="center"/>
    </xf>
    <xf numFmtId="166" fontId="11" fillId="0" borderId="16" xfId="4" applyNumberFormat="1" applyFont="1" applyBorder="1" applyAlignment="1">
      <alignment horizontal="center" vertical="center"/>
    </xf>
    <xf numFmtId="164" fontId="12" fillId="0" borderId="15" xfId="4" applyNumberFormat="1" applyFont="1" applyBorder="1" applyAlignment="1">
      <alignment horizontal="right" vertical="center" indent="2"/>
    </xf>
    <xf numFmtId="164" fontId="12" fillId="0" borderId="16" xfId="4" applyNumberFormat="1" applyFont="1" applyBorder="1" applyAlignment="1">
      <alignment horizontal="right" vertical="center" indent="2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0" xfId="0" applyFont="1"/>
    <xf numFmtId="0" fontId="3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7" fillId="2" borderId="0" xfId="0" applyFont="1" applyFill="1"/>
    <xf numFmtId="0" fontId="3" fillId="2" borderId="5" xfId="0" applyFont="1" applyFill="1" applyBorder="1" applyAlignment="1">
      <alignment horizontal="left" wrapText="1"/>
    </xf>
    <xf numFmtId="0" fontId="20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right" vertical="center"/>
    </xf>
    <xf numFmtId="0" fontId="3" fillId="0" borderId="1" xfId="0" quotePrefix="1" applyFont="1" applyBorder="1" applyAlignment="1">
      <alignment horizontal="center" wrapText="1"/>
    </xf>
    <xf numFmtId="0" fontId="3" fillId="0" borderId="2" xfId="0" quotePrefix="1" applyFont="1" applyBorder="1" applyAlignment="1">
      <alignment horizontal="center" wrapText="1"/>
    </xf>
    <xf numFmtId="0" fontId="3" fillId="0" borderId="4" xfId="0" quotePrefix="1" applyFont="1" applyBorder="1" applyAlignment="1">
      <alignment horizont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/>
    </xf>
    <xf numFmtId="3" fontId="3" fillId="3" borderId="3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4" fillId="0" borderId="1" xfId="0" quotePrefix="1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4" fillId="0" borderId="1" xfId="0" quotePrefix="1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wrapText="1"/>
    </xf>
    <xf numFmtId="0" fontId="4" fillId="3" borderId="1" xfId="0" quotePrefix="1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right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7" fillId="3" borderId="0" xfId="0" applyFont="1" applyFill="1"/>
    <xf numFmtId="0" fontId="4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0" fontId="5" fillId="2" borderId="3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3" fontId="19" fillId="2" borderId="3" xfId="0" applyNumberFormat="1" applyFont="1" applyFill="1" applyBorder="1" applyAlignment="1">
      <alignment horizontal="right"/>
    </xf>
    <xf numFmtId="4" fontId="24" fillId="0" borderId="3" xfId="0" applyNumberFormat="1" applyFont="1" applyBorder="1" applyAlignment="1">
      <alignment horizontal="right"/>
    </xf>
    <xf numFmtId="0" fontId="23" fillId="2" borderId="3" xfId="0" quotePrefix="1" applyFont="1" applyFill="1" applyBorder="1" applyAlignment="1">
      <alignment horizontal="left" vertical="center"/>
    </xf>
    <xf numFmtId="3" fontId="25" fillId="2" borderId="3" xfId="0" applyNumberFormat="1" applyFont="1" applyFill="1" applyBorder="1" applyAlignment="1">
      <alignment horizontal="right"/>
    </xf>
    <xf numFmtId="3" fontId="26" fillId="0" borderId="3" xfId="0" applyNumberFormat="1" applyFont="1" applyBorder="1"/>
    <xf numFmtId="4" fontId="26" fillId="0" borderId="3" xfId="0" applyNumberFormat="1" applyFont="1" applyBorder="1" applyAlignment="1">
      <alignment horizontal="right"/>
    </xf>
    <xf numFmtId="0" fontId="27" fillId="0" borderId="0" xfId="0" applyFont="1"/>
    <xf numFmtId="0" fontId="5" fillId="2" borderId="3" xfId="0" quotePrefix="1" applyFont="1" applyFill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23" fillId="2" borderId="3" xfId="0" quotePrefix="1" applyFont="1" applyFill="1" applyBorder="1" applyAlignment="1">
      <alignment horizontal="left" vertical="center" wrapText="1"/>
    </xf>
    <xf numFmtId="0" fontId="23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4" fillId="2" borderId="3" xfId="0" quotePrefix="1" applyFont="1" applyFill="1" applyBorder="1" applyAlignment="1">
      <alignment horizontal="left" vertical="center"/>
    </xf>
    <xf numFmtId="0" fontId="22" fillId="2" borderId="3" xfId="0" quotePrefix="1" applyFont="1" applyFill="1" applyBorder="1" applyAlignment="1">
      <alignment horizontal="left" vertical="center"/>
    </xf>
    <xf numFmtId="0" fontId="23" fillId="2" borderId="3" xfId="0" applyFont="1" applyFill="1" applyBorder="1" applyAlignment="1">
      <alignment vertical="center" wrapText="1"/>
    </xf>
    <xf numFmtId="0" fontId="20" fillId="0" borderId="0" xfId="0" applyFont="1"/>
    <xf numFmtId="0" fontId="5" fillId="2" borderId="3" xfId="0" quotePrefix="1" applyFont="1" applyFill="1" applyBorder="1" applyAlignment="1">
      <alignment horizontal="left" vertical="center" wrapText="1"/>
    </xf>
    <xf numFmtId="0" fontId="5" fillId="2" borderId="0" xfId="0" quotePrefix="1" applyFont="1" applyFill="1" applyAlignment="1">
      <alignment horizontal="left" vertical="center"/>
    </xf>
    <xf numFmtId="0" fontId="23" fillId="2" borderId="0" xfId="0" quotePrefix="1" applyFont="1" applyFill="1" applyAlignment="1">
      <alignment horizontal="left" vertical="center"/>
    </xf>
    <xf numFmtId="0" fontId="23" fillId="2" borderId="0" xfId="0" quotePrefix="1" applyFont="1" applyFill="1" applyAlignment="1">
      <alignment horizontal="left" vertical="center" wrapText="1"/>
    </xf>
    <xf numFmtId="3" fontId="25" fillId="2" borderId="0" xfId="0" applyNumberFormat="1" applyFont="1" applyFill="1" applyAlignment="1">
      <alignment horizontal="right"/>
    </xf>
    <xf numFmtId="3" fontId="26" fillId="0" borderId="0" xfId="0" applyNumberFormat="1" applyFont="1"/>
    <xf numFmtId="0" fontId="27" fillId="0" borderId="0" xfId="0" applyFont="1" applyAlignment="1">
      <alignment horizontal="left"/>
    </xf>
    <xf numFmtId="3" fontId="24" fillId="0" borderId="0" xfId="0" applyNumberFormat="1" applyFont="1"/>
    <xf numFmtId="3" fontId="3" fillId="3" borderId="3" xfId="0" applyNumberFormat="1" applyFont="1" applyFill="1" applyBorder="1" applyAlignment="1">
      <alignment horizontal="center" vertical="center" wrapText="1"/>
    </xf>
    <xf numFmtId="0" fontId="23" fillId="0" borderId="3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3" fontId="25" fillId="2" borderId="3" xfId="0" applyNumberFormat="1" applyFont="1" applyFill="1" applyBorder="1" applyAlignment="1">
      <alignment horizontal="right" wrapText="1"/>
    </xf>
    <xf numFmtId="0" fontId="5" fillId="0" borderId="3" xfId="2" applyFont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3" fillId="2" borderId="6" xfId="0" quotePrefix="1" applyFont="1" applyFill="1" applyBorder="1" applyAlignment="1">
      <alignment horizontal="left" vertical="center"/>
    </xf>
    <xf numFmtId="0" fontId="23" fillId="0" borderId="3" xfId="2" applyFont="1" applyBorder="1" applyAlignment="1">
      <alignment horizontal="left" vertical="center" wrapText="1"/>
    </xf>
    <xf numFmtId="3" fontId="25" fillId="2" borderId="6" xfId="0" applyNumberFormat="1" applyFont="1" applyFill="1" applyBorder="1" applyAlignment="1">
      <alignment horizontal="right"/>
    </xf>
    <xf numFmtId="3" fontId="25" fillId="2" borderId="6" xfId="0" applyNumberFormat="1" applyFont="1" applyFill="1" applyBorder="1" applyAlignment="1">
      <alignment horizontal="right" wrapText="1"/>
    </xf>
    <xf numFmtId="3" fontId="26" fillId="0" borderId="6" xfId="0" applyNumberFormat="1" applyFont="1" applyBorder="1"/>
    <xf numFmtId="0" fontId="24" fillId="0" borderId="3" xfId="0" applyFont="1" applyBorder="1"/>
    <xf numFmtId="0" fontId="24" fillId="0" borderId="3" xfId="0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0" fontId="19" fillId="0" borderId="3" xfId="2" applyFont="1" applyBorder="1" applyAlignment="1">
      <alignment horizontal="left" vertical="center" wrapText="1"/>
    </xf>
    <xf numFmtId="3" fontId="24" fillId="0" borderId="3" xfId="0" applyNumberFormat="1" applyFont="1" applyBorder="1"/>
    <xf numFmtId="0" fontId="26" fillId="0" borderId="3" xfId="0" applyFont="1" applyBorder="1"/>
    <xf numFmtId="0" fontId="25" fillId="0" borderId="3" xfId="2" applyFont="1" applyBorder="1" applyAlignment="1">
      <alignment horizontal="left" vertical="center" wrapText="1"/>
    </xf>
    <xf numFmtId="0" fontId="26" fillId="0" borderId="6" xfId="0" applyFont="1" applyBorder="1"/>
    <xf numFmtId="0" fontId="26" fillId="0" borderId="6" xfId="0" applyFont="1" applyBorder="1" applyAlignment="1">
      <alignment horizontal="left"/>
    </xf>
    <xf numFmtId="3" fontId="19" fillId="0" borderId="0" xfId="0" applyNumberFormat="1" applyFont="1" applyAlignment="1">
      <alignment vertical="center" wrapText="1"/>
    </xf>
    <xf numFmtId="0" fontId="23" fillId="2" borderId="3" xfId="0" quotePrefix="1" applyFont="1" applyFill="1" applyBorder="1" applyAlignment="1">
      <alignment horizontal="left" vertical="center" wrapText="1" indent="1"/>
    </xf>
    <xf numFmtId="0" fontId="23" fillId="2" borderId="3" xfId="0" applyFont="1" applyFill="1" applyBorder="1" applyAlignment="1">
      <alignment horizontal="left" vertical="center" indent="1"/>
    </xf>
    <xf numFmtId="0" fontId="23" fillId="2" borderId="3" xfId="0" applyFont="1" applyFill="1" applyBorder="1" applyAlignment="1">
      <alignment horizontal="left" vertical="center" wrapText="1" indent="1"/>
    </xf>
    <xf numFmtId="3" fontId="19" fillId="2" borderId="3" xfId="0" applyNumberFormat="1" applyFont="1" applyFill="1" applyBorder="1" applyAlignment="1">
      <alignment horizontal="right" wrapText="1"/>
    </xf>
    <xf numFmtId="3" fontId="8" fillId="0" borderId="3" xfId="0" applyNumberFormat="1" applyFont="1" applyBorder="1"/>
    <xf numFmtId="3" fontId="7" fillId="0" borderId="0" xfId="0" applyNumberFormat="1" applyFont="1"/>
    <xf numFmtId="4" fontId="8" fillId="0" borderId="3" xfId="0" applyNumberFormat="1" applyFont="1" applyBorder="1"/>
    <xf numFmtId="4" fontId="24" fillId="0" borderId="3" xfId="0" applyNumberFormat="1" applyFont="1" applyBorder="1"/>
    <xf numFmtId="0" fontId="3" fillId="3" borderId="4" xfId="0" applyFont="1" applyFill="1" applyBorder="1" applyAlignment="1">
      <alignment horizontal="center" vertical="center" wrapText="1"/>
    </xf>
    <xf numFmtId="4" fontId="24" fillId="0" borderId="0" xfId="0" applyNumberFormat="1" applyFont="1"/>
    <xf numFmtId="3" fontId="3" fillId="0" borderId="0" xfId="0" applyNumberFormat="1" applyFont="1" applyAlignment="1">
      <alignment horizontal="center" vertical="center" wrapText="1"/>
    </xf>
    <xf numFmtId="4" fontId="19" fillId="0" borderId="0" xfId="0" applyNumberFormat="1" applyFont="1" applyAlignment="1">
      <alignment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3" fillId="2" borderId="3" xfId="0" applyNumberFormat="1" applyFont="1" applyFill="1" applyBorder="1"/>
    <xf numFmtId="4" fontId="3" fillId="2" borderId="3" xfId="0" applyNumberFormat="1" applyFont="1" applyFill="1" applyBorder="1"/>
    <xf numFmtId="0" fontId="7" fillId="0" borderId="0" xfId="0" applyFont="1" applyAlignment="1">
      <alignment horizontal="left" vertical="center"/>
    </xf>
    <xf numFmtId="49" fontId="25" fillId="3" borderId="1" xfId="0" applyNumberFormat="1" applyFont="1" applyFill="1" applyBorder="1" applyAlignment="1">
      <alignment horizontal="left" vertical="center" wrapText="1"/>
    </xf>
    <xf numFmtId="49" fontId="25" fillId="3" borderId="2" xfId="0" applyNumberFormat="1" applyFont="1" applyFill="1" applyBorder="1" applyAlignment="1">
      <alignment horizontal="left" vertical="center" wrapText="1"/>
    </xf>
    <xf numFmtId="49" fontId="25" fillId="3" borderId="4" xfId="0" applyNumberFormat="1" applyFont="1" applyFill="1" applyBorder="1" applyAlignment="1">
      <alignment horizontal="left" vertical="center" wrapText="1"/>
    </xf>
    <xf numFmtId="0" fontId="23" fillId="3" borderId="3" xfId="0" quotePrefix="1" applyFont="1" applyFill="1" applyBorder="1" applyAlignment="1">
      <alignment horizontal="left" vertical="center"/>
    </xf>
    <xf numFmtId="3" fontId="25" fillId="3" borderId="3" xfId="0" applyNumberFormat="1" applyFont="1" applyFill="1" applyBorder="1" applyAlignment="1">
      <alignment horizontal="right"/>
    </xf>
    <xf numFmtId="3" fontId="25" fillId="3" borderId="3" xfId="0" applyNumberFormat="1" applyFont="1" applyFill="1" applyBorder="1"/>
    <xf numFmtId="4" fontId="25" fillId="3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left" vertical="center" wrapText="1" indent="1"/>
    </xf>
    <xf numFmtId="0" fontId="19" fillId="2" borderId="2" xfId="0" applyFont="1" applyFill="1" applyBorder="1" applyAlignment="1">
      <alignment horizontal="left" vertical="center" wrapText="1" indent="1"/>
    </xf>
    <xf numFmtId="0" fontId="19" fillId="2" borderId="4" xfId="0" applyFont="1" applyFill="1" applyBorder="1" applyAlignment="1">
      <alignment horizontal="left" vertical="center" wrapText="1" indent="1"/>
    </xf>
    <xf numFmtId="0" fontId="5" fillId="0" borderId="0" xfId="3" applyFont="1"/>
    <xf numFmtId="3" fontId="5" fillId="0" borderId="3" xfId="3" applyNumberFormat="1" applyFont="1" applyBorder="1"/>
    <xf numFmtId="4" fontId="25" fillId="3" borderId="3" xfId="0" applyNumberFormat="1" applyFont="1" applyFill="1" applyBorder="1"/>
    <xf numFmtId="3" fontId="3" fillId="2" borderId="4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horizontal="left" vertical="center" wrapText="1" indent="1"/>
    </xf>
    <xf numFmtId="0" fontId="19" fillId="2" borderId="2" xfId="0" applyFont="1" applyFill="1" applyBorder="1" applyAlignment="1">
      <alignment horizontal="left" vertical="center" wrapText="1" indent="1"/>
    </xf>
    <xf numFmtId="0" fontId="19" fillId="2" borderId="4" xfId="0" applyFont="1" applyFill="1" applyBorder="1" applyAlignment="1">
      <alignment horizontal="left" vertical="center" wrapText="1" indent="1"/>
    </xf>
    <xf numFmtId="0" fontId="19" fillId="2" borderId="4" xfId="0" applyFont="1" applyFill="1" applyBorder="1" applyAlignment="1">
      <alignment horizontal="left" vertical="center" wrapText="1"/>
    </xf>
    <xf numFmtId="4" fontId="19" fillId="2" borderId="3" xfId="0" applyNumberFormat="1" applyFont="1" applyFill="1" applyBorder="1"/>
    <xf numFmtId="3" fontId="19" fillId="2" borderId="3" xfId="0" applyNumberFormat="1" applyFont="1" applyFill="1" applyBorder="1"/>
    <xf numFmtId="49" fontId="25" fillId="3" borderId="1" xfId="0" applyNumberFormat="1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5" fillId="2" borderId="4" xfId="0" quotePrefix="1" applyFont="1" applyFill="1" applyBorder="1" applyAlignment="1">
      <alignment horizontal="left" vertical="center" wrapText="1"/>
    </xf>
    <xf numFmtId="3" fontId="24" fillId="0" borderId="1" xfId="0" applyNumberFormat="1" applyFont="1" applyBorder="1"/>
    <xf numFmtId="0" fontId="5" fillId="2" borderId="4" xfId="0" quotePrefix="1" applyFont="1" applyFill="1" applyBorder="1" applyAlignment="1">
      <alignment horizontal="left" vertical="center"/>
    </xf>
    <xf numFmtId="3" fontId="3" fillId="2" borderId="1" xfId="0" applyNumberFormat="1" applyFont="1" applyFill="1" applyBorder="1"/>
    <xf numFmtId="0" fontId="5" fillId="2" borderId="4" xfId="0" applyFont="1" applyFill="1" applyBorder="1" applyAlignment="1">
      <alignment vertical="center" wrapText="1"/>
    </xf>
    <xf numFmtId="3" fontId="25" fillId="3" borderId="1" xfId="0" applyNumberFormat="1" applyFont="1" applyFill="1" applyBorder="1"/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19" fillId="0" borderId="4" xfId="0" applyFont="1" applyBorder="1" applyAlignment="1">
      <alignment horizontal="left" vertical="center" wrapText="1"/>
    </xf>
    <xf numFmtId="3" fontId="19" fillId="0" borderId="3" xfId="0" applyNumberFormat="1" applyFont="1" applyBorder="1" applyAlignment="1">
      <alignment horizontal="right"/>
    </xf>
    <xf numFmtId="0" fontId="19" fillId="2" borderId="3" xfId="0" applyFont="1" applyFill="1" applyBorder="1" applyAlignment="1">
      <alignment horizontal="left" vertical="center" wrapText="1" indent="1"/>
    </xf>
    <xf numFmtId="0" fontId="19" fillId="2" borderId="3" xfId="0" applyFont="1" applyFill="1" applyBorder="1" applyAlignment="1">
      <alignment horizontal="left" vertical="center" wrapText="1"/>
    </xf>
    <xf numFmtId="49" fontId="25" fillId="3" borderId="1" xfId="0" applyNumberFormat="1" applyFont="1" applyFill="1" applyBorder="1" applyAlignment="1">
      <alignment horizontal="left" vertical="center" wrapText="1" indent="1"/>
    </xf>
    <xf numFmtId="49" fontId="25" fillId="3" borderId="2" xfId="0" applyNumberFormat="1" applyFont="1" applyFill="1" applyBorder="1" applyAlignment="1">
      <alignment horizontal="left" vertical="center" wrapText="1" indent="1"/>
    </xf>
    <xf numFmtId="49" fontId="25" fillId="3" borderId="4" xfId="0" applyNumberFormat="1" applyFont="1" applyFill="1" applyBorder="1" applyAlignment="1">
      <alignment horizontal="left" vertical="center" wrapText="1" indent="1"/>
    </xf>
    <xf numFmtId="3" fontId="24" fillId="0" borderId="2" xfId="0" applyNumberFormat="1" applyFont="1" applyBorder="1"/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5" fillId="3" borderId="1" xfId="0" quotePrefix="1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3" fontId="8" fillId="0" borderId="1" xfId="0" applyNumberFormat="1" applyFont="1" applyBorder="1"/>
  </cellXfs>
  <cellStyles count="5">
    <cellStyle name="Normal 2 3" xfId="4" xr:uid="{91D8D646-4413-4D70-9A82-974032C1F82E}"/>
    <cellStyle name="Normalno" xfId="0" builtinId="0"/>
    <cellStyle name="Normalno 2" xfId="3" xr:uid="{7B88D625-3881-44EB-B89D-232671A1DB73}"/>
    <cellStyle name="Obično_List4" xfId="1" xr:uid="{43489481-49FA-494F-B663-C6D4C6B0C08B}"/>
    <cellStyle name="Obično_List5" xfId="2" xr:uid="{4DD3F130-1390-4C71-8A21-62DE262A79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4"/>
  <sheetViews>
    <sheetView workbookViewId="0">
      <selection activeCell="K23" sqref="K23"/>
    </sheetView>
  </sheetViews>
  <sheetFormatPr defaultRowHeight="15.75" x14ac:dyDescent="0.25"/>
  <cols>
    <col min="1" max="5" width="9.140625" style="96"/>
    <col min="6" max="10" width="25.28515625" style="96" customWidth="1"/>
    <col min="11" max="12" width="15.7109375" style="96" customWidth="1"/>
    <col min="13" max="16384" width="9.140625" style="96"/>
  </cols>
  <sheetData>
    <row r="1" spans="2:12" ht="42" customHeight="1" x14ac:dyDescent="0.25">
      <c r="B1" s="58"/>
      <c r="C1" s="58"/>
      <c r="D1" s="58"/>
      <c r="E1" s="58"/>
      <c r="F1" s="60" t="s">
        <v>346</v>
      </c>
      <c r="G1" s="60"/>
      <c r="H1" s="60"/>
      <c r="I1" s="60"/>
      <c r="J1" s="60"/>
      <c r="K1" s="58"/>
      <c r="L1" s="58"/>
    </row>
    <row r="2" spans="2:12" ht="17.25" customHeight="1" x14ac:dyDescent="0.25">
      <c r="B2" s="58"/>
      <c r="C2" s="58"/>
      <c r="D2" s="58"/>
      <c r="E2" s="58"/>
      <c r="F2" s="4"/>
      <c r="G2" s="4"/>
      <c r="H2" s="4"/>
      <c r="I2" s="4"/>
      <c r="J2" s="58"/>
      <c r="K2" s="58"/>
      <c r="L2" s="58"/>
    </row>
    <row r="3" spans="2:12" ht="15.75" customHeight="1" x14ac:dyDescent="0.25">
      <c r="B3" s="60" t="s">
        <v>13</v>
      </c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2:12" ht="6.75" customHeight="1" x14ac:dyDescent="0.25">
      <c r="B4" s="97"/>
      <c r="C4" s="97"/>
      <c r="D4" s="97"/>
      <c r="E4" s="4"/>
      <c r="F4" s="4"/>
      <c r="G4" s="4"/>
      <c r="H4" s="4"/>
      <c r="I4" s="4"/>
      <c r="J4" s="98"/>
      <c r="K4" s="98"/>
      <c r="L4" s="99"/>
    </row>
    <row r="5" spans="2:12" ht="18" customHeight="1" x14ac:dyDescent="0.25">
      <c r="B5" s="60" t="s">
        <v>52</v>
      </c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2:12" ht="18" customHeight="1" x14ac:dyDescent="0.25">
      <c r="B6" s="4"/>
      <c r="C6" s="5"/>
      <c r="D6" s="5"/>
      <c r="E6" s="5"/>
      <c r="F6" s="5"/>
      <c r="G6" s="5"/>
      <c r="H6" s="5"/>
      <c r="I6" s="5"/>
      <c r="J6" s="5"/>
      <c r="K6" s="5"/>
      <c r="L6" s="99"/>
    </row>
    <row r="7" spans="2:12" x14ac:dyDescent="0.25">
      <c r="B7" s="100" t="s">
        <v>53</v>
      </c>
      <c r="C7" s="100"/>
      <c r="D7" s="100"/>
      <c r="E7" s="100"/>
      <c r="F7" s="100"/>
      <c r="G7" s="101"/>
      <c r="H7" s="101"/>
      <c r="I7" s="101"/>
      <c r="J7" s="101"/>
      <c r="K7" s="102"/>
      <c r="L7" s="99"/>
    </row>
    <row r="8" spans="2:12" ht="47.25" x14ac:dyDescent="0.25">
      <c r="B8" s="103" t="s">
        <v>8</v>
      </c>
      <c r="C8" s="104"/>
      <c r="D8" s="104"/>
      <c r="E8" s="104"/>
      <c r="F8" s="105"/>
      <c r="G8" s="106" t="s">
        <v>350</v>
      </c>
      <c r="H8" s="107" t="s">
        <v>66</v>
      </c>
      <c r="I8" s="107" t="s">
        <v>67</v>
      </c>
      <c r="J8" s="106" t="s">
        <v>351</v>
      </c>
      <c r="K8" s="107" t="s">
        <v>17</v>
      </c>
      <c r="L8" s="107" t="s">
        <v>44</v>
      </c>
    </row>
    <row r="9" spans="2:12" x14ac:dyDescent="0.25">
      <c r="B9" s="108">
        <v>1</v>
      </c>
      <c r="C9" s="108"/>
      <c r="D9" s="108"/>
      <c r="E9" s="108"/>
      <c r="F9" s="103"/>
      <c r="G9" s="106">
        <v>2</v>
      </c>
      <c r="H9" s="107"/>
      <c r="I9" s="107">
        <v>4</v>
      </c>
      <c r="J9" s="107">
        <v>5</v>
      </c>
      <c r="K9" s="107" t="s">
        <v>19</v>
      </c>
      <c r="L9" s="107" t="s">
        <v>20</v>
      </c>
    </row>
    <row r="10" spans="2:12" x14ac:dyDescent="0.25">
      <c r="B10" s="109" t="s">
        <v>0</v>
      </c>
      <c r="C10" s="110"/>
      <c r="D10" s="110"/>
      <c r="E10" s="110"/>
      <c r="F10" s="111"/>
      <c r="G10" s="112">
        <f>G11+G12</f>
        <v>19294935.279999997</v>
      </c>
      <c r="H10" s="112">
        <f t="shared" ref="H10:J10" si="0">H11+H12</f>
        <v>34581857.140000001</v>
      </c>
      <c r="I10" s="112">
        <f t="shared" si="0"/>
        <v>34581857.140000001</v>
      </c>
      <c r="J10" s="112">
        <f t="shared" si="0"/>
        <v>33111298.150000002</v>
      </c>
      <c r="K10" s="113">
        <f t="shared" ref="K10:K15" si="1">J10/G10*100</f>
        <v>171.60616332474171</v>
      </c>
      <c r="L10" s="113">
        <f t="shared" ref="L10:L16" si="2">J10/I10*100</f>
        <v>95.747599719567873</v>
      </c>
    </row>
    <row r="11" spans="2:12" x14ac:dyDescent="0.25">
      <c r="B11" s="114" t="s">
        <v>45</v>
      </c>
      <c r="C11" s="115"/>
      <c r="D11" s="115"/>
      <c r="E11" s="115"/>
      <c r="F11" s="116"/>
      <c r="G11" s="117">
        <v>19292946.289999999</v>
      </c>
      <c r="H11" s="117">
        <v>34579527.140000001</v>
      </c>
      <c r="I11" s="117">
        <v>34579527.140000001</v>
      </c>
      <c r="J11" s="117">
        <v>33108131.670000002</v>
      </c>
      <c r="K11" s="118">
        <f t="shared" si="1"/>
        <v>171.60744228661824</v>
      </c>
      <c r="L11" s="118">
        <f t="shared" si="2"/>
        <v>95.744894185386485</v>
      </c>
    </row>
    <row r="12" spans="2:12" x14ac:dyDescent="0.25">
      <c r="B12" s="119" t="s">
        <v>50</v>
      </c>
      <c r="C12" s="116"/>
      <c r="D12" s="116"/>
      <c r="E12" s="116"/>
      <c r="F12" s="116"/>
      <c r="G12" s="117">
        <v>1988.99</v>
      </c>
      <c r="H12" s="117">
        <v>2330</v>
      </c>
      <c r="I12" s="117">
        <v>2330</v>
      </c>
      <c r="J12" s="117">
        <v>3166.48</v>
      </c>
      <c r="K12" s="118">
        <f t="shared" si="1"/>
        <v>159.2003981920472</v>
      </c>
      <c r="L12" s="118">
        <f t="shared" si="2"/>
        <v>135.90042918454935</v>
      </c>
    </row>
    <row r="13" spans="2:12" x14ac:dyDescent="0.25">
      <c r="B13" s="120" t="s">
        <v>1</v>
      </c>
      <c r="C13" s="121"/>
      <c r="D13" s="121"/>
      <c r="E13" s="121"/>
      <c r="F13" s="121"/>
      <c r="G13" s="112">
        <f>G14+G15</f>
        <v>21365228.82</v>
      </c>
      <c r="H13" s="112">
        <f t="shared" ref="H13:J13" si="3">H14+H15</f>
        <v>34416882.740000002</v>
      </c>
      <c r="I13" s="112">
        <f t="shared" si="3"/>
        <v>34416882.740000002</v>
      </c>
      <c r="J13" s="112">
        <f t="shared" si="3"/>
        <v>32463891.219999999</v>
      </c>
      <c r="K13" s="113">
        <f t="shared" si="1"/>
        <v>151.94731352285137</v>
      </c>
      <c r="L13" s="113">
        <f t="shared" si="2"/>
        <v>94.325483993557043</v>
      </c>
    </row>
    <row r="14" spans="2:12" x14ac:dyDescent="0.25">
      <c r="B14" s="122" t="s">
        <v>46</v>
      </c>
      <c r="C14" s="115"/>
      <c r="D14" s="115"/>
      <c r="E14" s="115"/>
      <c r="F14" s="115"/>
      <c r="G14" s="117">
        <v>20684279.129999999</v>
      </c>
      <c r="H14" s="117">
        <v>24906363.170000002</v>
      </c>
      <c r="I14" s="117">
        <v>24906363.170000002</v>
      </c>
      <c r="J14" s="117">
        <v>24545840.800000001</v>
      </c>
      <c r="K14" s="123">
        <f t="shared" si="1"/>
        <v>118.66906574664853</v>
      </c>
      <c r="L14" s="123">
        <f t="shared" si="2"/>
        <v>98.552488905990671</v>
      </c>
    </row>
    <row r="15" spans="2:12" x14ac:dyDescent="0.25">
      <c r="B15" s="119" t="s">
        <v>47</v>
      </c>
      <c r="C15" s="116"/>
      <c r="D15" s="116"/>
      <c r="E15" s="116"/>
      <c r="F15" s="116"/>
      <c r="G15" s="117">
        <v>680949.69</v>
      </c>
      <c r="H15" s="117">
        <v>9510519.5700000003</v>
      </c>
      <c r="I15" s="117">
        <v>9510519.5700000003</v>
      </c>
      <c r="J15" s="117">
        <v>7918050.4199999999</v>
      </c>
      <c r="K15" s="123">
        <f t="shared" si="1"/>
        <v>1162.795216192844</v>
      </c>
      <c r="L15" s="123">
        <f t="shared" si="2"/>
        <v>83.255708184195441</v>
      </c>
    </row>
    <row r="16" spans="2:12" x14ac:dyDescent="0.25">
      <c r="B16" s="124" t="s">
        <v>54</v>
      </c>
      <c r="C16" s="110"/>
      <c r="D16" s="110"/>
      <c r="E16" s="110"/>
      <c r="F16" s="110"/>
      <c r="G16" s="112">
        <f>G10-G13</f>
        <v>-2070293.5400000028</v>
      </c>
      <c r="H16" s="112">
        <f t="shared" ref="H16:J16" si="4">H10-H13</f>
        <v>164974.39999999851</v>
      </c>
      <c r="I16" s="112">
        <f t="shared" si="4"/>
        <v>164974.39999999851</v>
      </c>
      <c r="J16" s="112">
        <f t="shared" si="4"/>
        <v>647406.93000000343</v>
      </c>
      <c r="K16" s="125">
        <f>J16/G16*100</f>
        <v>-31.271262624912723</v>
      </c>
      <c r="L16" s="125">
        <f t="shared" si="2"/>
        <v>392.42872227449186</v>
      </c>
    </row>
    <row r="17" spans="1:43" x14ac:dyDescent="0.25">
      <c r="B17" s="4"/>
      <c r="C17" s="126"/>
      <c r="D17" s="126"/>
      <c r="E17" s="126"/>
      <c r="F17" s="126"/>
      <c r="G17" s="126"/>
      <c r="H17" s="126"/>
      <c r="I17" s="127"/>
      <c r="J17" s="127"/>
      <c r="K17" s="127"/>
      <c r="L17" s="127"/>
    </row>
    <row r="18" spans="1:43" ht="18" customHeight="1" x14ac:dyDescent="0.25">
      <c r="B18" s="100" t="s">
        <v>55</v>
      </c>
      <c r="C18" s="100"/>
      <c r="D18" s="100"/>
      <c r="E18" s="100"/>
      <c r="F18" s="100"/>
      <c r="G18" s="126"/>
      <c r="H18" s="126"/>
      <c r="I18" s="127"/>
      <c r="J18" s="127"/>
      <c r="K18" s="127"/>
      <c r="L18" s="127"/>
    </row>
    <row r="19" spans="1:43" ht="47.25" x14ac:dyDescent="0.25">
      <c r="B19" s="103" t="s">
        <v>8</v>
      </c>
      <c r="C19" s="104"/>
      <c r="D19" s="104"/>
      <c r="E19" s="104"/>
      <c r="F19" s="105"/>
      <c r="G19" s="106" t="s">
        <v>352</v>
      </c>
      <c r="H19" s="107" t="s">
        <v>66</v>
      </c>
      <c r="I19" s="107" t="s">
        <v>67</v>
      </c>
      <c r="J19" s="106" t="s">
        <v>351</v>
      </c>
      <c r="K19" s="107" t="s">
        <v>17</v>
      </c>
      <c r="L19" s="107" t="s">
        <v>44</v>
      </c>
    </row>
    <row r="20" spans="1:43" x14ac:dyDescent="0.25">
      <c r="B20" s="108">
        <v>1</v>
      </c>
      <c r="C20" s="108"/>
      <c r="D20" s="108"/>
      <c r="E20" s="108"/>
      <c r="F20" s="103"/>
      <c r="G20" s="106">
        <v>2</v>
      </c>
      <c r="H20" s="107">
        <v>3</v>
      </c>
      <c r="I20" s="107">
        <v>4</v>
      </c>
      <c r="J20" s="107">
        <v>5</v>
      </c>
      <c r="K20" s="107" t="s">
        <v>19</v>
      </c>
      <c r="L20" s="107" t="s">
        <v>20</v>
      </c>
    </row>
    <row r="21" spans="1:43" ht="15.75" customHeight="1" x14ac:dyDescent="0.25">
      <c r="B21" s="114" t="s">
        <v>48</v>
      </c>
      <c r="C21" s="128"/>
      <c r="D21" s="128"/>
      <c r="E21" s="128"/>
      <c r="F21" s="129"/>
      <c r="G21" s="117">
        <v>65921.759999999995</v>
      </c>
      <c r="H21" s="117">
        <v>120657.1</v>
      </c>
      <c r="I21" s="117">
        <v>120657.1</v>
      </c>
      <c r="J21" s="117">
        <v>120657.1</v>
      </c>
      <c r="K21" s="118">
        <f>J21/G21*100</f>
        <v>183.03076252818497</v>
      </c>
      <c r="L21" s="118">
        <f>J21/I21*100</f>
        <v>100</v>
      </c>
    </row>
    <row r="22" spans="1:43" x14ac:dyDescent="0.25">
      <c r="B22" s="114" t="s">
        <v>49</v>
      </c>
      <c r="C22" s="115"/>
      <c r="D22" s="115"/>
      <c r="E22" s="115"/>
      <c r="F22" s="115"/>
      <c r="G22" s="117">
        <v>132059.19</v>
      </c>
      <c r="H22" s="117">
        <v>285631.5</v>
      </c>
      <c r="I22" s="117">
        <v>285631.5</v>
      </c>
      <c r="J22" s="117">
        <v>285623.26</v>
      </c>
      <c r="K22" s="118">
        <f>J22/G22*100</f>
        <v>216.28427374119136</v>
      </c>
      <c r="L22" s="118">
        <f>J22/I22*100</f>
        <v>99.99711516411881</v>
      </c>
    </row>
    <row r="23" spans="1:43" s="133" customFormat="1" ht="15" customHeight="1" x14ac:dyDescent="0.25">
      <c r="A23" s="96"/>
      <c r="B23" s="130" t="s">
        <v>51</v>
      </c>
      <c r="C23" s="131"/>
      <c r="D23" s="131"/>
      <c r="E23" s="131"/>
      <c r="F23" s="132"/>
      <c r="G23" s="112">
        <f>G21-G22</f>
        <v>-66137.430000000008</v>
      </c>
      <c r="H23" s="112">
        <f t="shared" ref="H23:J23" si="5">H21-H22</f>
        <v>-164974.39999999999</v>
      </c>
      <c r="I23" s="112">
        <f t="shared" si="5"/>
        <v>-164974.39999999999</v>
      </c>
      <c r="J23" s="112">
        <f t="shared" si="5"/>
        <v>-164966.16</v>
      </c>
      <c r="K23" s="113">
        <f>J23/G23*100</f>
        <v>249.42934734536854</v>
      </c>
      <c r="L23" s="113">
        <f>J23/I23*100</f>
        <v>99.995005285668569</v>
      </c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</row>
    <row r="24" spans="1:43" s="133" customFormat="1" ht="15" customHeight="1" x14ac:dyDescent="0.25">
      <c r="A24" s="96"/>
      <c r="B24" s="130" t="s">
        <v>56</v>
      </c>
      <c r="C24" s="131"/>
      <c r="D24" s="131"/>
      <c r="E24" s="131"/>
      <c r="F24" s="132"/>
      <c r="G24" s="112">
        <v>-10693125.16</v>
      </c>
      <c r="H24" s="112">
        <v>0</v>
      </c>
      <c r="I24" s="112">
        <v>0</v>
      </c>
      <c r="J24" s="112">
        <v>-12829556.119999999</v>
      </c>
      <c r="K24" s="113">
        <f t="shared" ref="K24:K25" si="6">J24/G24*100</f>
        <v>119.97948147087804</v>
      </c>
      <c r="L24" s="113" t="s">
        <v>271</v>
      </c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</row>
    <row r="25" spans="1:43" x14ac:dyDescent="0.25">
      <c r="B25" s="124" t="s">
        <v>57</v>
      </c>
      <c r="C25" s="110"/>
      <c r="D25" s="110"/>
      <c r="E25" s="110"/>
      <c r="F25" s="110"/>
      <c r="G25" s="112">
        <f>G24+G16+G23</f>
        <v>-12829556.130000003</v>
      </c>
      <c r="H25" s="112">
        <v>0</v>
      </c>
      <c r="I25" s="112">
        <v>0</v>
      </c>
      <c r="J25" s="112">
        <f>J24+J16+J23</f>
        <v>-12347115.349999996</v>
      </c>
      <c r="K25" s="113">
        <f t="shared" si="6"/>
        <v>96.239614409793248</v>
      </c>
      <c r="L25" s="113" t="s">
        <v>271</v>
      </c>
    </row>
    <row r="26" spans="1:43" x14ac:dyDescent="0.25">
      <c r="B26" s="6"/>
      <c r="C26" s="7"/>
      <c r="D26" s="7"/>
      <c r="E26" s="7"/>
      <c r="F26" s="7"/>
      <c r="G26" s="8"/>
      <c r="H26" s="8"/>
      <c r="I26" s="8"/>
      <c r="J26" s="8"/>
      <c r="K26" s="8"/>
      <c r="L26" s="99"/>
    </row>
    <row r="27" spans="1:43" x14ac:dyDescent="0.25">
      <c r="B27" s="61" t="s">
        <v>61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8" spans="1:43" x14ac:dyDescent="0.25">
      <c r="B28" s="1"/>
      <c r="C28" s="2"/>
      <c r="D28" s="2"/>
      <c r="E28" s="2"/>
      <c r="F28" s="2"/>
      <c r="G28" s="3"/>
      <c r="H28" s="3"/>
      <c r="I28" s="3"/>
      <c r="J28" s="3"/>
      <c r="K28" s="3"/>
    </row>
    <row r="29" spans="1:43" ht="15" customHeight="1" x14ac:dyDescent="0.25">
      <c r="B29" s="134" t="s">
        <v>62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</row>
    <row r="30" spans="1:43" x14ac:dyDescent="0.25">
      <c r="B30" s="134" t="s">
        <v>63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</row>
    <row r="31" spans="1:43" ht="15" customHeight="1" x14ac:dyDescent="0.25">
      <c r="B31" s="134" t="s">
        <v>64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4"/>
    </row>
    <row r="32" spans="1:43" ht="36.75" customHeight="1" x14ac:dyDescent="0.25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</row>
    <row r="33" spans="2:12" ht="15" customHeight="1" x14ac:dyDescent="0.25">
      <c r="B33" s="135" t="s">
        <v>65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</row>
    <row r="34" spans="2:12" x14ac:dyDescent="0.25"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</row>
  </sheetData>
  <mergeCells count="26">
    <mergeCell ref="F1:J1"/>
    <mergeCell ref="B33:L34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30:L30"/>
    <mergeCell ref="B29:L29"/>
    <mergeCell ref="B31:L32"/>
    <mergeCell ref="B18:F18"/>
    <mergeCell ref="B3:L3"/>
    <mergeCell ref="B5:L5"/>
    <mergeCell ref="B14:F14"/>
    <mergeCell ref="B15:F15"/>
    <mergeCell ref="B9:F9"/>
    <mergeCell ref="B10:F10"/>
    <mergeCell ref="B11:F11"/>
    <mergeCell ref="B7:F7"/>
    <mergeCell ref="B8:F8"/>
    <mergeCell ref="B12:F12"/>
  </mergeCells>
  <pageMargins left="0.7" right="0.7" top="0.75" bottom="0.75" header="0.3" footer="0.3"/>
  <pageSetup paperSize="9"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F330E-4F77-4DB2-9025-F38E6045971F}">
  <sheetPr>
    <pageSetUpPr fitToPage="1"/>
  </sheetPr>
  <dimension ref="A1:I8"/>
  <sheetViews>
    <sheetView workbookViewId="0">
      <selection activeCell="B2" sqref="B2"/>
    </sheetView>
  </sheetViews>
  <sheetFormatPr defaultRowHeight="15" x14ac:dyDescent="0.25"/>
  <cols>
    <col min="1" max="1" width="7.140625" customWidth="1"/>
    <col min="2" max="2" width="22" customWidth="1"/>
    <col min="3" max="3" width="21.5703125" customWidth="1"/>
    <col min="4" max="4" width="20.5703125" customWidth="1"/>
    <col min="5" max="5" width="9.28515625" customWidth="1"/>
    <col min="6" max="6" width="39.7109375" customWidth="1"/>
    <col min="7" max="7" width="23.7109375" customWidth="1"/>
    <col min="8" max="8" width="16.28515625" customWidth="1"/>
    <col min="9" max="9" width="17.28515625" customWidth="1"/>
  </cols>
  <sheetData>
    <row r="1" spans="1:9" ht="43.5" customHeight="1" x14ac:dyDescent="0.25">
      <c r="B1" s="60" t="s">
        <v>347</v>
      </c>
      <c r="C1" s="60"/>
      <c r="D1" s="60"/>
      <c r="E1" s="60"/>
      <c r="F1" s="60"/>
      <c r="G1" s="60"/>
      <c r="H1" s="60"/>
      <c r="I1" s="60"/>
    </row>
    <row r="3" spans="1:9" ht="18.75" x14ac:dyDescent="0.3">
      <c r="A3" s="90" t="s">
        <v>343</v>
      </c>
      <c r="B3" s="90"/>
      <c r="C3" s="90"/>
      <c r="D3" s="90"/>
      <c r="E3" s="90"/>
      <c r="F3" s="90"/>
      <c r="G3" s="90"/>
      <c r="H3" s="90"/>
      <c r="I3" s="90"/>
    </row>
    <row r="5" spans="1:9" ht="30" x14ac:dyDescent="0.25">
      <c r="A5" s="12" t="s">
        <v>338</v>
      </c>
      <c r="B5" s="9" t="s">
        <v>229</v>
      </c>
      <c r="C5" s="9" t="s">
        <v>230</v>
      </c>
      <c r="D5" s="9" t="s">
        <v>231</v>
      </c>
      <c r="E5" s="9" t="s">
        <v>246</v>
      </c>
      <c r="F5" s="9" t="s">
        <v>232</v>
      </c>
      <c r="G5" s="9" t="s">
        <v>233</v>
      </c>
      <c r="H5" s="10" t="s">
        <v>238</v>
      </c>
      <c r="I5" s="9" t="s">
        <v>234</v>
      </c>
    </row>
    <row r="6" spans="1:9" ht="45" x14ac:dyDescent="0.25">
      <c r="A6" s="12" t="s">
        <v>226</v>
      </c>
      <c r="B6" s="9" t="s">
        <v>235</v>
      </c>
      <c r="C6" s="9" t="s">
        <v>236</v>
      </c>
      <c r="D6" s="11">
        <v>10000</v>
      </c>
      <c r="E6" s="11" t="s">
        <v>247</v>
      </c>
      <c r="F6" s="10" t="s">
        <v>244</v>
      </c>
      <c r="G6" s="10" t="s">
        <v>237</v>
      </c>
      <c r="H6" s="10" t="s">
        <v>239</v>
      </c>
      <c r="I6" s="10" t="s">
        <v>341</v>
      </c>
    </row>
    <row r="7" spans="1:9" ht="45" x14ac:dyDescent="0.25">
      <c r="A7" s="12" t="s">
        <v>227</v>
      </c>
      <c r="B7" s="9" t="s">
        <v>235</v>
      </c>
      <c r="C7" s="9" t="s">
        <v>236</v>
      </c>
      <c r="D7" s="11">
        <v>20000</v>
      </c>
      <c r="E7" s="11" t="s">
        <v>247</v>
      </c>
      <c r="F7" s="10" t="s">
        <v>244</v>
      </c>
      <c r="G7" s="10" t="s">
        <v>237</v>
      </c>
      <c r="H7" s="10" t="s">
        <v>239</v>
      </c>
      <c r="I7" s="10" t="s">
        <v>341</v>
      </c>
    </row>
    <row r="8" spans="1:9" ht="75" x14ac:dyDescent="0.25">
      <c r="A8" s="12" t="s">
        <v>228</v>
      </c>
      <c r="B8" s="10" t="s">
        <v>240</v>
      </c>
      <c r="C8" s="10" t="s">
        <v>243</v>
      </c>
      <c r="D8" s="11">
        <v>10267</v>
      </c>
      <c r="E8" s="11" t="s">
        <v>247</v>
      </c>
      <c r="F8" s="10" t="s">
        <v>245</v>
      </c>
      <c r="G8" s="10" t="s">
        <v>241</v>
      </c>
      <c r="H8" s="9" t="s">
        <v>242</v>
      </c>
      <c r="I8" s="10" t="s">
        <v>342</v>
      </c>
    </row>
  </sheetData>
  <mergeCells count="2">
    <mergeCell ref="A3:I3"/>
    <mergeCell ref="B1:I1"/>
  </mergeCells>
  <pageMargins left="0.7" right="0.7" top="0.75" bottom="0.75" header="0.3" footer="0.3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7B2DE-162F-4DF1-B4E2-1698B3A22F0F}">
  <sheetPr>
    <pageSetUpPr fitToPage="1"/>
  </sheetPr>
  <dimension ref="A1:H18"/>
  <sheetViews>
    <sheetView topLeftCell="A13" workbookViewId="0">
      <selection activeCell="E20" sqref="E20"/>
    </sheetView>
  </sheetViews>
  <sheetFormatPr defaultRowHeight="15" x14ac:dyDescent="0.25"/>
  <cols>
    <col min="2" max="2" width="23" customWidth="1"/>
    <col min="3" max="4" width="13.140625" customWidth="1"/>
    <col min="5" max="5" width="15.5703125" customWidth="1"/>
    <col min="7" max="7" width="11.85546875" customWidth="1"/>
  </cols>
  <sheetData>
    <row r="1" spans="1:8" ht="56.25" customHeight="1" x14ac:dyDescent="0.25">
      <c r="A1" s="60" t="s">
        <v>347</v>
      </c>
      <c r="B1" s="60"/>
      <c r="C1" s="60"/>
      <c r="D1" s="60"/>
      <c r="E1" s="60"/>
      <c r="F1" s="60"/>
      <c r="G1" s="60"/>
      <c r="H1" s="58"/>
    </row>
    <row r="3" spans="1:8" ht="18.75" x14ac:dyDescent="0.3">
      <c r="A3" s="90" t="s">
        <v>314</v>
      </c>
      <c r="B3" s="90"/>
      <c r="C3" s="90"/>
      <c r="D3" s="90"/>
      <c r="E3" s="90"/>
      <c r="F3" s="90"/>
      <c r="G3" s="90"/>
    </row>
    <row r="4" spans="1:8" ht="15.75" thickBot="1" x14ac:dyDescent="0.3"/>
    <row r="5" spans="1:8" ht="69.95" customHeight="1" thickBot="1" x14ac:dyDescent="0.3">
      <c r="A5" s="36" t="s">
        <v>315</v>
      </c>
      <c r="B5" s="37" t="s">
        <v>316</v>
      </c>
      <c r="C5" s="38" t="s">
        <v>317</v>
      </c>
      <c r="D5" s="37" t="s">
        <v>318</v>
      </c>
      <c r="E5" s="37" t="s">
        <v>319</v>
      </c>
      <c r="F5" s="37" t="s">
        <v>320</v>
      </c>
      <c r="G5" s="37" t="s">
        <v>321</v>
      </c>
    </row>
    <row r="6" spans="1:8" ht="69.95" customHeight="1" thickBot="1" x14ac:dyDescent="0.3">
      <c r="A6" s="36" t="s">
        <v>322</v>
      </c>
      <c r="B6" s="36" t="s">
        <v>323</v>
      </c>
      <c r="C6" s="39">
        <v>52408.89</v>
      </c>
      <c r="D6" s="36" t="s">
        <v>324</v>
      </c>
      <c r="E6" s="36"/>
      <c r="F6" s="36" t="s">
        <v>325</v>
      </c>
      <c r="G6" s="36"/>
    </row>
    <row r="7" spans="1:8" ht="69.95" customHeight="1" thickBot="1" x14ac:dyDescent="0.3">
      <c r="A7" s="36" t="s">
        <v>326</v>
      </c>
      <c r="B7" s="36" t="s">
        <v>323</v>
      </c>
      <c r="C7" s="39">
        <v>29199.02</v>
      </c>
      <c r="D7" s="36" t="s">
        <v>324</v>
      </c>
      <c r="E7" s="36"/>
      <c r="F7" s="36" t="s">
        <v>327</v>
      </c>
      <c r="G7" s="36"/>
    </row>
    <row r="8" spans="1:8" ht="69.95" customHeight="1" thickBot="1" x14ac:dyDescent="0.3">
      <c r="A8" s="36" t="s">
        <v>328</v>
      </c>
      <c r="B8" s="36" t="s">
        <v>323</v>
      </c>
      <c r="C8" s="39">
        <v>6636.14</v>
      </c>
      <c r="D8" s="36" t="s">
        <v>324</v>
      </c>
      <c r="E8" s="36"/>
      <c r="F8" s="36" t="s">
        <v>329</v>
      </c>
      <c r="G8" s="36"/>
    </row>
    <row r="9" spans="1:8" ht="69.95" customHeight="1" thickBot="1" x14ac:dyDescent="0.3">
      <c r="A9" s="36" t="s">
        <v>330</v>
      </c>
      <c r="B9" s="36" t="s">
        <v>323</v>
      </c>
      <c r="C9" s="39">
        <v>6636.14</v>
      </c>
      <c r="D9" s="36" t="s">
        <v>324</v>
      </c>
      <c r="E9" s="36"/>
      <c r="F9" s="36" t="s">
        <v>329</v>
      </c>
      <c r="G9" s="36"/>
    </row>
    <row r="10" spans="1:8" ht="69.95" customHeight="1" thickBot="1" x14ac:dyDescent="0.3">
      <c r="A10" s="36" t="s">
        <v>331</v>
      </c>
      <c r="B10" s="36" t="s">
        <v>323</v>
      </c>
      <c r="C10" s="39">
        <v>22562.880000000001</v>
      </c>
      <c r="D10" s="36" t="s">
        <v>324</v>
      </c>
      <c r="E10" s="36"/>
      <c r="F10" s="36" t="s">
        <v>332</v>
      </c>
      <c r="G10" s="36"/>
    </row>
    <row r="11" spans="1:8" ht="69.95" customHeight="1" thickBot="1" x14ac:dyDescent="0.3">
      <c r="A11" s="36" t="s">
        <v>333</v>
      </c>
      <c r="B11" s="36" t="s">
        <v>323</v>
      </c>
      <c r="C11" s="39">
        <v>364.69</v>
      </c>
      <c r="D11" s="36" t="s">
        <v>324</v>
      </c>
      <c r="E11" s="36"/>
      <c r="F11" s="36" t="s">
        <v>334</v>
      </c>
      <c r="G11" s="36"/>
    </row>
    <row r="12" spans="1:8" ht="69.95" customHeight="1" thickBot="1" x14ac:dyDescent="0.3">
      <c r="A12" s="36" t="s">
        <v>335</v>
      </c>
      <c r="B12" s="36" t="s">
        <v>323</v>
      </c>
      <c r="C12" s="39">
        <v>10352.379999999999</v>
      </c>
      <c r="D12" s="36" t="s">
        <v>324</v>
      </c>
      <c r="E12" s="36"/>
      <c r="F12" s="36" t="s">
        <v>336</v>
      </c>
      <c r="G12" s="36"/>
    </row>
    <row r="13" spans="1:8" ht="69.95" customHeight="1" thickBot="1" x14ac:dyDescent="0.3">
      <c r="A13" s="36" t="s">
        <v>328</v>
      </c>
      <c r="B13" s="36" t="s">
        <v>323</v>
      </c>
      <c r="C13" s="39">
        <v>6636.14</v>
      </c>
      <c r="D13" s="36" t="s">
        <v>324</v>
      </c>
      <c r="E13" s="36"/>
      <c r="F13" s="36" t="s">
        <v>336</v>
      </c>
      <c r="G13" s="36"/>
    </row>
    <row r="14" spans="1:8" ht="15.75" thickBot="1" x14ac:dyDescent="0.3">
      <c r="A14" s="92" t="s">
        <v>337</v>
      </c>
      <c r="B14" s="93"/>
      <c r="C14" s="35">
        <f>SUM(C6:C13)</f>
        <v>134796.28000000003</v>
      </c>
      <c r="D14" s="94"/>
      <c r="E14" s="94"/>
      <c r="F14" s="94"/>
      <c r="G14" s="95"/>
    </row>
    <row r="17" spans="5:7" x14ac:dyDescent="0.25">
      <c r="E17" s="91" t="s">
        <v>348</v>
      </c>
      <c r="F17" s="91"/>
      <c r="G17" s="91"/>
    </row>
    <row r="18" spans="5:7" x14ac:dyDescent="0.25">
      <c r="E18" s="91" t="s">
        <v>349</v>
      </c>
      <c r="F18" s="91"/>
      <c r="G18" s="91"/>
    </row>
  </sheetData>
  <mergeCells count="6">
    <mergeCell ref="A1:G1"/>
    <mergeCell ref="E18:G18"/>
    <mergeCell ref="E17:G17"/>
    <mergeCell ref="A14:B14"/>
    <mergeCell ref="D14:G14"/>
    <mergeCell ref="A3:G3"/>
  </mergeCell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28"/>
  <sheetViews>
    <sheetView workbookViewId="0">
      <selection activeCell="I18" sqref="I18"/>
    </sheetView>
  </sheetViews>
  <sheetFormatPr defaultRowHeight="15.75" x14ac:dyDescent="0.25"/>
  <cols>
    <col min="1" max="1" width="9.140625" style="96"/>
    <col min="2" max="2" width="7.5703125" style="96" bestFit="1" customWidth="1"/>
    <col min="3" max="3" width="8.5703125" style="96" bestFit="1" customWidth="1"/>
    <col min="4" max="4" width="6" style="96" bestFit="1" customWidth="1"/>
    <col min="5" max="5" width="7.28515625" style="172" bestFit="1" customWidth="1"/>
    <col min="6" max="6" width="54.5703125" style="96" bestFit="1" customWidth="1"/>
    <col min="7" max="10" width="25.28515625" style="96" customWidth="1"/>
    <col min="11" max="12" width="15.7109375" style="96" customWidth="1"/>
    <col min="13" max="16384" width="9.140625" style="96"/>
  </cols>
  <sheetData>
    <row r="1" spans="2:12" ht="40.5" customHeight="1" x14ac:dyDescent="0.25">
      <c r="B1" s="59"/>
      <c r="C1" s="59"/>
      <c r="D1" s="59"/>
      <c r="E1" s="136"/>
      <c r="F1" s="60" t="s">
        <v>347</v>
      </c>
      <c r="G1" s="60"/>
      <c r="H1" s="60"/>
      <c r="I1" s="60"/>
      <c r="J1" s="60"/>
      <c r="K1" s="59"/>
    </row>
    <row r="2" spans="2:12" ht="12" customHeight="1" x14ac:dyDescent="0.25">
      <c r="B2" s="59"/>
      <c r="C2" s="59"/>
      <c r="D2" s="59"/>
      <c r="E2" s="136"/>
      <c r="F2" s="4"/>
      <c r="G2" s="4"/>
      <c r="H2" s="4"/>
      <c r="I2" s="4"/>
      <c r="J2" s="59"/>
      <c r="K2" s="59"/>
    </row>
    <row r="3" spans="2:12" ht="15.75" customHeight="1" x14ac:dyDescent="0.25">
      <c r="B3" s="62" t="s">
        <v>13</v>
      </c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2:12" x14ac:dyDescent="0.25">
      <c r="B4" s="59"/>
      <c r="C4" s="59"/>
      <c r="D4" s="59"/>
      <c r="E4" s="136"/>
      <c r="F4" s="59"/>
      <c r="G4" s="59"/>
      <c r="H4" s="59"/>
      <c r="I4" s="59"/>
      <c r="J4" s="137"/>
      <c r="K4" s="137"/>
    </row>
    <row r="5" spans="2:12" ht="18" customHeight="1" x14ac:dyDescent="0.25">
      <c r="B5" s="62" t="s">
        <v>58</v>
      </c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2:12" x14ac:dyDescent="0.25">
      <c r="B6" s="59"/>
      <c r="C6" s="59"/>
      <c r="D6" s="59"/>
      <c r="E6" s="136"/>
      <c r="F6" s="59"/>
      <c r="G6" s="59"/>
      <c r="H6" s="59"/>
      <c r="I6" s="59"/>
      <c r="J6" s="137"/>
      <c r="K6" s="137"/>
    </row>
    <row r="7" spans="2:12" ht="15.75" customHeight="1" x14ac:dyDescent="0.25">
      <c r="B7" s="62" t="s">
        <v>18</v>
      </c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2:12" x14ac:dyDescent="0.25">
      <c r="B8" s="59"/>
      <c r="C8" s="59"/>
      <c r="D8" s="59"/>
      <c r="E8" s="136"/>
      <c r="F8" s="59"/>
      <c r="G8" s="59"/>
      <c r="H8" s="59"/>
      <c r="I8" s="59"/>
      <c r="J8" s="137"/>
      <c r="K8" s="137"/>
    </row>
    <row r="9" spans="2:12" ht="47.25" x14ac:dyDescent="0.25">
      <c r="B9" s="138" t="s">
        <v>8</v>
      </c>
      <c r="C9" s="139"/>
      <c r="D9" s="139"/>
      <c r="E9" s="139"/>
      <c r="F9" s="140"/>
      <c r="G9" s="141" t="s">
        <v>352</v>
      </c>
      <c r="H9" s="141" t="s">
        <v>66</v>
      </c>
      <c r="I9" s="141" t="s">
        <v>67</v>
      </c>
      <c r="J9" s="141" t="s">
        <v>353</v>
      </c>
      <c r="K9" s="141" t="s">
        <v>17</v>
      </c>
      <c r="L9" s="141" t="s">
        <v>44</v>
      </c>
    </row>
    <row r="10" spans="2:12" ht="16.5" customHeight="1" x14ac:dyDescent="0.25">
      <c r="B10" s="138">
        <v>1</v>
      </c>
      <c r="C10" s="139"/>
      <c r="D10" s="139"/>
      <c r="E10" s="139"/>
      <c r="F10" s="140"/>
      <c r="G10" s="141">
        <v>2</v>
      </c>
      <c r="H10" s="141">
        <v>3</v>
      </c>
      <c r="I10" s="141">
        <v>4</v>
      </c>
      <c r="J10" s="141">
        <v>5</v>
      </c>
      <c r="K10" s="141" t="s">
        <v>19</v>
      </c>
      <c r="L10" s="141" t="s">
        <v>20</v>
      </c>
    </row>
    <row r="11" spans="2:12" x14ac:dyDescent="0.25">
      <c r="B11" s="142"/>
      <c r="C11" s="142"/>
      <c r="D11" s="142"/>
      <c r="E11" s="143"/>
      <c r="F11" s="142" t="s">
        <v>21</v>
      </c>
      <c r="G11" s="144">
        <f>G12+G46</f>
        <v>19294935.269999996</v>
      </c>
      <c r="H11" s="144">
        <f>H12+H46</f>
        <v>34581857.140000001</v>
      </c>
      <c r="I11" s="144">
        <f>I12+I46</f>
        <v>34581857.140000001</v>
      </c>
      <c r="J11" s="144">
        <f>J12+J46</f>
        <v>33111298.150000002</v>
      </c>
      <c r="K11" s="145">
        <f>J11/G11*100</f>
        <v>171.60616341368015</v>
      </c>
      <c r="L11" s="145">
        <f>J11/I11*100</f>
        <v>95.747599719567873</v>
      </c>
    </row>
    <row r="12" spans="2:12" ht="15.75" customHeight="1" x14ac:dyDescent="0.25">
      <c r="B12" s="142">
        <v>6</v>
      </c>
      <c r="C12" s="142"/>
      <c r="D12" s="142"/>
      <c r="E12" s="143"/>
      <c r="F12" s="142" t="s">
        <v>2</v>
      </c>
      <c r="G12" s="144">
        <f>G13+G22+G26+G29+G36+G43</f>
        <v>19292946.279999997</v>
      </c>
      <c r="H12" s="144">
        <f>H13+H22+H26+H29+H36+H43</f>
        <v>34579527.140000001</v>
      </c>
      <c r="I12" s="144">
        <f>I13+I22+I26+I29+I36+I43</f>
        <v>34579527.140000001</v>
      </c>
      <c r="J12" s="144">
        <f>J13+J22+J26+J29+J36+J43</f>
        <v>33108131.670000002</v>
      </c>
      <c r="K12" s="145">
        <f t="shared" ref="K12:K49" si="0">J12/G12*100</f>
        <v>171.60744237556654</v>
      </c>
      <c r="L12" s="145">
        <f t="shared" ref="L12:L49" si="1">J12/I12*100</f>
        <v>95.744894185386485</v>
      </c>
    </row>
    <row r="13" spans="2:12" ht="30" x14ac:dyDescent="0.25">
      <c r="B13" s="142"/>
      <c r="C13" s="146">
        <v>63</v>
      </c>
      <c r="D13" s="146"/>
      <c r="E13" s="147"/>
      <c r="F13" s="146" t="s">
        <v>22</v>
      </c>
      <c r="G13" s="148">
        <f>G14+G16+G19</f>
        <v>1813354.8299999998</v>
      </c>
      <c r="H13" s="148">
        <f>H14+H16+H19</f>
        <v>11815545.949999999</v>
      </c>
      <c r="I13" s="148">
        <f>I14+I16+I19</f>
        <v>11815545.949999999</v>
      </c>
      <c r="J13" s="148">
        <f>J14+J16+J19</f>
        <v>7313443.9600000009</v>
      </c>
      <c r="K13" s="149">
        <f t="shared" si="0"/>
        <v>403.31014311192479</v>
      </c>
      <c r="L13" s="149">
        <f t="shared" si="1"/>
        <v>61.896792504962505</v>
      </c>
    </row>
    <row r="14" spans="2:12" x14ac:dyDescent="0.25">
      <c r="B14" s="142"/>
      <c r="C14" s="146"/>
      <c r="D14" s="146">
        <v>634</v>
      </c>
      <c r="E14" s="147"/>
      <c r="F14" s="146" t="s">
        <v>68</v>
      </c>
      <c r="G14" s="148">
        <f>G15</f>
        <v>97698.86</v>
      </c>
      <c r="H14" s="148">
        <f t="shared" ref="H14:J14" si="2">H15</f>
        <v>1168826</v>
      </c>
      <c r="I14" s="148">
        <f t="shared" si="2"/>
        <v>1168826</v>
      </c>
      <c r="J14" s="148">
        <f t="shared" si="2"/>
        <v>900741.55</v>
      </c>
      <c r="K14" s="149">
        <f t="shared" si="0"/>
        <v>921.95707298938794</v>
      </c>
      <c r="L14" s="149">
        <f t="shared" si="1"/>
        <v>77.063784515402631</v>
      </c>
    </row>
    <row r="15" spans="2:12" s="154" customFormat="1" x14ac:dyDescent="0.25">
      <c r="B15" s="150"/>
      <c r="C15" s="150"/>
      <c r="D15" s="150"/>
      <c r="E15" s="150">
        <v>6341</v>
      </c>
      <c r="F15" s="147" t="s">
        <v>68</v>
      </c>
      <c r="G15" s="151">
        <v>97698.86</v>
      </c>
      <c r="H15" s="151">
        <v>1168826</v>
      </c>
      <c r="I15" s="151">
        <v>1168826</v>
      </c>
      <c r="J15" s="152">
        <v>900741.55</v>
      </c>
      <c r="K15" s="153">
        <f t="shared" si="0"/>
        <v>921.95707298938794</v>
      </c>
      <c r="L15" s="153">
        <f t="shared" si="1"/>
        <v>77.063784515402631</v>
      </c>
    </row>
    <row r="16" spans="2:12" ht="30" x14ac:dyDescent="0.25">
      <c r="B16" s="155"/>
      <c r="C16" s="155"/>
      <c r="D16" s="155">
        <v>636</v>
      </c>
      <c r="E16" s="150"/>
      <c r="F16" s="156" t="s">
        <v>69</v>
      </c>
      <c r="G16" s="148">
        <f>G17+G18</f>
        <v>1700769.2899999998</v>
      </c>
      <c r="H16" s="148">
        <f t="shared" ref="H16:J16" si="3">H17+H18</f>
        <v>853602.53</v>
      </c>
      <c r="I16" s="148">
        <f t="shared" si="3"/>
        <v>853602.53</v>
      </c>
      <c r="J16" s="148">
        <f t="shared" si="3"/>
        <v>1166555.44</v>
      </c>
      <c r="K16" s="149">
        <f t="shared" si="0"/>
        <v>68.589869705373147</v>
      </c>
      <c r="L16" s="149">
        <f t="shared" si="1"/>
        <v>136.6626033781788</v>
      </c>
    </row>
    <row r="17" spans="2:12" s="154" customFormat="1" ht="30" x14ac:dyDescent="0.25">
      <c r="B17" s="150"/>
      <c r="C17" s="150"/>
      <c r="D17" s="150"/>
      <c r="E17" s="150">
        <v>6361</v>
      </c>
      <c r="F17" s="157" t="s">
        <v>70</v>
      </c>
      <c r="G17" s="151">
        <v>1664934.13</v>
      </c>
      <c r="H17" s="151">
        <v>675000</v>
      </c>
      <c r="I17" s="151">
        <v>675000</v>
      </c>
      <c r="J17" s="152">
        <v>972055.6</v>
      </c>
      <c r="K17" s="153">
        <f t="shared" si="0"/>
        <v>58.384027481015124</v>
      </c>
      <c r="L17" s="153">
        <f t="shared" si="1"/>
        <v>144.00823703703702</v>
      </c>
    </row>
    <row r="18" spans="2:12" s="154" customFormat="1" ht="30" x14ac:dyDescent="0.25">
      <c r="B18" s="150"/>
      <c r="C18" s="150"/>
      <c r="D18" s="150"/>
      <c r="E18" s="150">
        <v>6362</v>
      </c>
      <c r="F18" s="158" t="s">
        <v>71</v>
      </c>
      <c r="G18" s="151">
        <v>35835.160000000003</v>
      </c>
      <c r="H18" s="151">
        <v>178602.53</v>
      </c>
      <c r="I18" s="151">
        <v>178602.53</v>
      </c>
      <c r="J18" s="152">
        <v>194499.84</v>
      </c>
      <c r="K18" s="153">
        <f t="shared" si="0"/>
        <v>542.76258289344867</v>
      </c>
      <c r="L18" s="153">
        <f t="shared" si="1"/>
        <v>108.90094334050026</v>
      </c>
    </row>
    <row r="19" spans="2:12" ht="30" x14ac:dyDescent="0.25">
      <c r="B19" s="155"/>
      <c r="C19" s="155"/>
      <c r="D19" s="155">
        <v>638</v>
      </c>
      <c r="E19" s="150"/>
      <c r="F19" s="159" t="s">
        <v>72</v>
      </c>
      <c r="G19" s="148">
        <f>G20+G21</f>
        <v>14886.68</v>
      </c>
      <c r="H19" s="148">
        <f t="shared" ref="H19:J19" si="4">H20+H21</f>
        <v>9793117.4199999999</v>
      </c>
      <c r="I19" s="148">
        <f t="shared" si="4"/>
        <v>9793117.4199999999</v>
      </c>
      <c r="J19" s="148">
        <f t="shared" si="4"/>
        <v>5246146.9700000007</v>
      </c>
      <c r="K19" s="149">
        <f t="shared" si="0"/>
        <v>35240.543694094318</v>
      </c>
      <c r="L19" s="149">
        <f t="shared" si="1"/>
        <v>53.569734181743335</v>
      </c>
    </row>
    <row r="20" spans="2:12" s="154" customFormat="1" ht="30" x14ac:dyDescent="0.25">
      <c r="B20" s="150"/>
      <c r="C20" s="150"/>
      <c r="D20" s="150"/>
      <c r="E20" s="150">
        <v>6381</v>
      </c>
      <c r="F20" s="158" t="s">
        <v>73</v>
      </c>
      <c r="G20" s="151">
        <v>14886.68</v>
      </c>
      <c r="H20" s="151">
        <v>1082693.74</v>
      </c>
      <c r="I20" s="151">
        <v>1082693.74</v>
      </c>
      <c r="J20" s="152">
        <v>1093657.33</v>
      </c>
      <c r="K20" s="153">
        <f t="shared" si="0"/>
        <v>7346.5496000451412</v>
      </c>
      <c r="L20" s="153">
        <f t="shared" si="1"/>
        <v>101.01262153783213</v>
      </c>
    </row>
    <row r="21" spans="2:12" s="154" customFormat="1" ht="30" x14ac:dyDescent="0.25">
      <c r="B21" s="150"/>
      <c r="C21" s="150"/>
      <c r="D21" s="150"/>
      <c r="E21" s="150">
        <v>6382</v>
      </c>
      <c r="F21" s="158" t="s">
        <v>74</v>
      </c>
      <c r="G21" s="151">
        <v>0</v>
      </c>
      <c r="H21" s="151">
        <v>8710423.6799999997</v>
      </c>
      <c r="I21" s="151">
        <v>8710423.6799999997</v>
      </c>
      <c r="J21" s="152">
        <v>4152489.64</v>
      </c>
      <c r="K21" s="153" t="s">
        <v>271</v>
      </c>
      <c r="L21" s="153">
        <f t="shared" si="1"/>
        <v>47.672648226452289</v>
      </c>
    </row>
    <row r="22" spans="2:12" x14ac:dyDescent="0.25">
      <c r="B22" s="155"/>
      <c r="C22" s="155">
        <v>64</v>
      </c>
      <c r="D22" s="150"/>
      <c r="E22" s="150"/>
      <c r="F22" s="159" t="s">
        <v>75</v>
      </c>
      <c r="G22" s="148">
        <f>G23</f>
        <v>186.19</v>
      </c>
      <c r="H22" s="148">
        <f t="shared" ref="H22:J22" si="5">H23</f>
        <v>920</v>
      </c>
      <c r="I22" s="148">
        <f t="shared" si="5"/>
        <v>920</v>
      </c>
      <c r="J22" s="148">
        <f t="shared" si="5"/>
        <v>765.75</v>
      </c>
      <c r="K22" s="149">
        <f t="shared" si="0"/>
        <v>411.27343036682953</v>
      </c>
      <c r="L22" s="149">
        <f t="shared" si="1"/>
        <v>83.233695652173907</v>
      </c>
    </row>
    <row r="23" spans="2:12" x14ac:dyDescent="0.25">
      <c r="B23" s="155"/>
      <c r="C23" s="155"/>
      <c r="D23" s="155">
        <v>641</v>
      </c>
      <c r="E23" s="150"/>
      <c r="F23" s="160" t="s">
        <v>76</v>
      </c>
      <c r="G23" s="148">
        <f>G24+G25</f>
        <v>186.19</v>
      </c>
      <c r="H23" s="148">
        <f t="shared" ref="H23:J23" si="6">H24+H25</f>
        <v>920</v>
      </c>
      <c r="I23" s="148">
        <f t="shared" si="6"/>
        <v>920</v>
      </c>
      <c r="J23" s="148">
        <f t="shared" si="6"/>
        <v>765.75</v>
      </c>
      <c r="K23" s="149">
        <f t="shared" si="0"/>
        <v>411.27343036682953</v>
      </c>
      <c r="L23" s="149">
        <f t="shared" si="1"/>
        <v>83.233695652173907</v>
      </c>
    </row>
    <row r="24" spans="2:12" s="154" customFormat="1" x14ac:dyDescent="0.25">
      <c r="B24" s="150"/>
      <c r="C24" s="150"/>
      <c r="D24" s="150"/>
      <c r="E24" s="150">
        <v>6413</v>
      </c>
      <c r="F24" s="161" t="s">
        <v>77</v>
      </c>
      <c r="G24" s="151">
        <v>4.6900000000000004</v>
      </c>
      <c r="H24" s="151">
        <v>820</v>
      </c>
      <c r="I24" s="151">
        <v>820</v>
      </c>
      <c r="J24" s="152">
        <v>765.75</v>
      </c>
      <c r="K24" s="153">
        <f t="shared" si="0"/>
        <v>16327.292110874199</v>
      </c>
      <c r="L24" s="153">
        <f t="shared" si="1"/>
        <v>93.384146341463421</v>
      </c>
    </row>
    <row r="25" spans="2:12" s="154" customFormat="1" x14ac:dyDescent="0.25">
      <c r="B25" s="150"/>
      <c r="C25" s="150"/>
      <c r="D25" s="150"/>
      <c r="E25" s="150">
        <v>6415</v>
      </c>
      <c r="F25" s="161" t="s">
        <v>78</v>
      </c>
      <c r="G25" s="151">
        <v>181.5</v>
      </c>
      <c r="H25" s="151">
        <v>100</v>
      </c>
      <c r="I25" s="151">
        <v>100</v>
      </c>
      <c r="J25" s="152">
        <v>0</v>
      </c>
      <c r="K25" s="153">
        <f t="shared" si="0"/>
        <v>0</v>
      </c>
      <c r="L25" s="153">
        <f t="shared" si="1"/>
        <v>0</v>
      </c>
    </row>
    <row r="26" spans="2:12" x14ac:dyDescent="0.25">
      <c r="B26" s="155"/>
      <c r="C26" s="155">
        <v>65</v>
      </c>
      <c r="D26" s="150"/>
      <c r="E26" s="150"/>
      <c r="F26" s="160" t="s">
        <v>79</v>
      </c>
      <c r="G26" s="148">
        <f>G27</f>
        <v>2050879.46</v>
      </c>
      <c r="H26" s="148">
        <f t="shared" ref="H26:J26" si="7">H27</f>
        <v>2459060</v>
      </c>
      <c r="I26" s="148">
        <f t="shared" si="7"/>
        <v>2459060</v>
      </c>
      <c r="J26" s="148">
        <f t="shared" si="7"/>
        <v>2346577.29</v>
      </c>
      <c r="K26" s="149">
        <f t="shared" si="0"/>
        <v>114.41809895545983</v>
      </c>
      <c r="L26" s="149">
        <f t="shared" si="1"/>
        <v>95.42578424275942</v>
      </c>
    </row>
    <row r="27" spans="2:12" x14ac:dyDescent="0.25">
      <c r="B27" s="155"/>
      <c r="C27" s="155"/>
      <c r="D27" s="155">
        <v>652</v>
      </c>
      <c r="E27" s="150"/>
      <c r="F27" s="160" t="s">
        <v>80</v>
      </c>
      <c r="G27" s="148">
        <f>G28</f>
        <v>2050879.46</v>
      </c>
      <c r="H27" s="148">
        <f t="shared" ref="H27:J27" si="8">H28</f>
        <v>2459060</v>
      </c>
      <c r="I27" s="148">
        <f t="shared" si="8"/>
        <v>2459060</v>
      </c>
      <c r="J27" s="148">
        <f t="shared" si="8"/>
        <v>2346577.29</v>
      </c>
      <c r="K27" s="149">
        <f t="shared" si="0"/>
        <v>114.41809895545983</v>
      </c>
      <c r="L27" s="149">
        <f t="shared" si="1"/>
        <v>95.42578424275942</v>
      </c>
    </row>
    <row r="28" spans="2:12" s="154" customFormat="1" x14ac:dyDescent="0.25">
      <c r="B28" s="150"/>
      <c r="C28" s="150"/>
      <c r="D28" s="150"/>
      <c r="E28" s="150">
        <v>6526</v>
      </c>
      <c r="F28" s="161" t="s">
        <v>81</v>
      </c>
      <c r="G28" s="151">
        <v>2050879.46</v>
      </c>
      <c r="H28" s="151">
        <v>2459060</v>
      </c>
      <c r="I28" s="151">
        <v>2459060</v>
      </c>
      <c r="J28" s="152">
        <v>2346577.29</v>
      </c>
      <c r="K28" s="153">
        <f t="shared" si="0"/>
        <v>114.41809895545983</v>
      </c>
      <c r="L28" s="153">
        <f t="shared" si="1"/>
        <v>95.42578424275942</v>
      </c>
    </row>
    <row r="29" spans="2:12" x14ac:dyDescent="0.25">
      <c r="B29" s="155"/>
      <c r="C29" s="155">
        <v>66</v>
      </c>
      <c r="D29" s="150"/>
      <c r="E29" s="150"/>
      <c r="F29" s="146" t="s">
        <v>90</v>
      </c>
      <c r="G29" s="148">
        <f>G30+G33</f>
        <v>2958489.92</v>
      </c>
      <c r="H29" s="148">
        <f t="shared" ref="H29:J29" si="9">H30+H33</f>
        <v>3261290</v>
      </c>
      <c r="I29" s="148">
        <f t="shared" si="9"/>
        <v>3261290</v>
      </c>
      <c r="J29" s="148">
        <f t="shared" si="9"/>
        <v>3175917.0100000002</v>
      </c>
      <c r="K29" s="149">
        <f t="shared" si="0"/>
        <v>107.34925911121577</v>
      </c>
      <c r="L29" s="149">
        <f t="shared" si="1"/>
        <v>97.382232490824194</v>
      </c>
    </row>
    <row r="30" spans="2:12" x14ac:dyDescent="0.25">
      <c r="B30" s="155"/>
      <c r="C30" s="162"/>
      <c r="D30" s="155">
        <v>661</v>
      </c>
      <c r="E30" s="150"/>
      <c r="F30" s="146" t="s">
        <v>192</v>
      </c>
      <c r="G30" s="148">
        <f>G31+G32</f>
        <v>2907464.78</v>
      </c>
      <c r="H30" s="148">
        <f t="shared" ref="H30:J30" si="10">H31+H32</f>
        <v>3183020</v>
      </c>
      <c r="I30" s="148">
        <f t="shared" si="10"/>
        <v>3183020</v>
      </c>
      <c r="J30" s="148">
        <f t="shared" si="10"/>
        <v>3120283.1300000004</v>
      </c>
      <c r="K30" s="149">
        <f t="shared" si="0"/>
        <v>107.31972237338678</v>
      </c>
      <c r="L30" s="149">
        <f t="shared" si="1"/>
        <v>98.029014269467368</v>
      </c>
    </row>
    <row r="31" spans="2:12" s="154" customFormat="1" x14ac:dyDescent="0.25">
      <c r="B31" s="150"/>
      <c r="C31" s="163"/>
      <c r="D31" s="150"/>
      <c r="E31" s="150">
        <v>6614</v>
      </c>
      <c r="F31" s="147" t="s">
        <v>23</v>
      </c>
      <c r="G31" s="151">
        <v>58552.67</v>
      </c>
      <c r="H31" s="151">
        <v>70000</v>
      </c>
      <c r="I31" s="151">
        <v>70000</v>
      </c>
      <c r="J31" s="152">
        <v>91860.7</v>
      </c>
      <c r="K31" s="153">
        <f t="shared" si="0"/>
        <v>156.88558694249127</v>
      </c>
      <c r="L31" s="153">
        <f t="shared" si="1"/>
        <v>131.22957142857143</v>
      </c>
    </row>
    <row r="32" spans="2:12" s="154" customFormat="1" x14ac:dyDescent="0.25">
      <c r="B32" s="150"/>
      <c r="C32" s="150"/>
      <c r="D32" s="150"/>
      <c r="E32" s="150">
        <v>6615</v>
      </c>
      <c r="F32" s="161" t="s">
        <v>82</v>
      </c>
      <c r="G32" s="151">
        <v>2848912.11</v>
      </c>
      <c r="H32" s="151">
        <v>3113020</v>
      </c>
      <c r="I32" s="151">
        <v>3113020</v>
      </c>
      <c r="J32" s="152">
        <v>3028422.43</v>
      </c>
      <c r="K32" s="153">
        <f t="shared" si="0"/>
        <v>106.30101291541776</v>
      </c>
      <c r="L32" s="153">
        <f t="shared" si="1"/>
        <v>97.28245979788116</v>
      </c>
    </row>
    <row r="33" spans="2:12" x14ac:dyDescent="0.25">
      <c r="B33" s="155"/>
      <c r="C33" s="155"/>
      <c r="D33" s="155">
        <v>663</v>
      </c>
      <c r="E33" s="150"/>
      <c r="F33" s="160" t="s">
        <v>83</v>
      </c>
      <c r="G33" s="148">
        <f>G34+G35</f>
        <v>51025.14</v>
      </c>
      <c r="H33" s="148">
        <f t="shared" ref="H33:J33" si="11">H34+H35</f>
        <v>78270</v>
      </c>
      <c r="I33" s="148">
        <f t="shared" si="11"/>
        <v>78270</v>
      </c>
      <c r="J33" s="148">
        <f t="shared" si="11"/>
        <v>55633.88</v>
      </c>
      <c r="K33" s="149">
        <f t="shared" si="0"/>
        <v>109.032292709045</v>
      </c>
      <c r="L33" s="149">
        <f t="shared" si="1"/>
        <v>71.079442953877603</v>
      </c>
    </row>
    <row r="34" spans="2:12" s="154" customFormat="1" x14ac:dyDescent="0.25">
      <c r="B34" s="150"/>
      <c r="C34" s="150"/>
      <c r="D34" s="150"/>
      <c r="E34" s="150">
        <v>6631</v>
      </c>
      <c r="F34" s="161" t="s">
        <v>84</v>
      </c>
      <c r="G34" s="151">
        <v>40673.919999999998</v>
      </c>
      <c r="H34" s="151">
        <v>65000</v>
      </c>
      <c r="I34" s="151">
        <v>65000</v>
      </c>
      <c r="J34" s="152">
        <v>50856.92</v>
      </c>
      <c r="K34" s="153">
        <f t="shared" si="0"/>
        <v>125.03569855081587</v>
      </c>
      <c r="L34" s="153">
        <f t="shared" si="1"/>
        <v>78.241415384615394</v>
      </c>
    </row>
    <row r="35" spans="2:12" s="154" customFormat="1" x14ac:dyDescent="0.25">
      <c r="B35" s="150"/>
      <c r="C35" s="150"/>
      <c r="D35" s="150"/>
      <c r="E35" s="150">
        <v>6632</v>
      </c>
      <c r="F35" s="161" t="s">
        <v>85</v>
      </c>
      <c r="G35" s="151">
        <v>10351.219999999999</v>
      </c>
      <c r="H35" s="151">
        <v>13270</v>
      </c>
      <c r="I35" s="151">
        <v>13270</v>
      </c>
      <c r="J35" s="152">
        <v>4776.96</v>
      </c>
      <c r="K35" s="153">
        <f t="shared" si="0"/>
        <v>46.148763140963098</v>
      </c>
      <c r="L35" s="153">
        <f t="shared" si="1"/>
        <v>35.998191409193666</v>
      </c>
    </row>
    <row r="36" spans="2:12" x14ac:dyDescent="0.25">
      <c r="B36" s="155"/>
      <c r="C36" s="155">
        <v>67</v>
      </c>
      <c r="D36" s="150"/>
      <c r="E36" s="150"/>
      <c r="F36" s="160" t="s">
        <v>86</v>
      </c>
      <c r="G36" s="148">
        <f>G37+G41</f>
        <v>12456323.639999999</v>
      </c>
      <c r="H36" s="148">
        <f t="shared" ref="H36:J36" si="12">H37+H41</f>
        <v>17039391.190000001</v>
      </c>
      <c r="I36" s="148">
        <f t="shared" si="12"/>
        <v>17039391.190000001</v>
      </c>
      <c r="J36" s="148">
        <f t="shared" si="12"/>
        <v>20263840.91</v>
      </c>
      <c r="K36" s="149">
        <f t="shared" si="0"/>
        <v>162.67914591531922</v>
      </c>
      <c r="L36" s="149">
        <f t="shared" si="1"/>
        <v>118.9235030996433</v>
      </c>
    </row>
    <row r="37" spans="2:12" x14ac:dyDescent="0.25">
      <c r="B37" s="155"/>
      <c r="C37" s="155"/>
      <c r="D37" s="155">
        <v>671</v>
      </c>
      <c r="E37" s="150"/>
      <c r="F37" s="160" t="s">
        <v>87</v>
      </c>
      <c r="G37" s="148">
        <f>G38+G39+G40</f>
        <v>765741.53</v>
      </c>
      <c r="H37" s="148">
        <f>H38+H39+H40</f>
        <v>926011.19</v>
      </c>
      <c r="I37" s="148">
        <f>I38+I39+I40</f>
        <v>926011.19</v>
      </c>
      <c r="J37" s="148">
        <f>J38+J39+J40</f>
        <v>4110349.99</v>
      </c>
      <c r="K37" s="149">
        <f t="shared" si="0"/>
        <v>536.78034022785732</v>
      </c>
      <c r="L37" s="149">
        <f t="shared" si="1"/>
        <v>443.87692442463901</v>
      </c>
    </row>
    <row r="38" spans="2:12" s="154" customFormat="1" x14ac:dyDescent="0.25">
      <c r="B38" s="150"/>
      <c r="C38" s="150"/>
      <c r="D38" s="150"/>
      <c r="E38" s="150">
        <v>6711</v>
      </c>
      <c r="F38" s="161" t="s">
        <v>87</v>
      </c>
      <c r="G38" s="151">
        <v>62120.85</v>
      </c>
      <c r="H38" s="151">
        <v>368766.65</v>
      </c>
      <c r="I38" s="151">
        <v>368766.65</v>
      </c>
      <c r="J38" s="152">
        <v>377752.1</v>
      </c>
      <c r="K38" s="153">
        <f t="shared" si="0"/>
        <v>608.09229107457475</v>
      </c>
      <c r="L38" s="153">
        <f t="shared" si="1"/>
        <v>102.43662218370342</v>
      </c>
    </row>
    <row r="39" spans="2:12" s="154" customFormat="1" x14ac:dyDescent="0.25">
      <c r="B39" s="150"/>
      <c r="C39" s="150"/>
      <c r="D39" s="150"/>
      <c r="E39" s="150">
        <v>6712</v>
      </c>
      <c r="F39" s="161" t="s">
        <v>88</v>
      </c>
      <c r="G39" s="151">
        <v>703620.68</v>
      </c>
      <c r="H39" s="151">
        <v>457339.04</v>
      </c>
      <c r="I39" s="151">
        <v>457339.04</v>
      </c>
      <c r="J39" s="152">
        <v>3632692.39</v>
      </c>
      <c r="K39" s="153">
        <f t="shared" si="0"/>
        <v>516.28561997353461</v>
      </c>
      <c r="L39" s="153">
        <f t="shared" si="1"/>
        <v>794.31058192626642</v>
      </c>
    </row>
    <row r="40" spans="2:12" s="154" customFormat="1" ht="30" x14ac:dyDescent="0.25">
      <c r="B40" s="150"/>
      <c r="C40" s="150"/>
      <c r="D40" s="150"/>
      <c r="E40" s="150">
        <v>6714</v>
      </c>
      <c r="F40" s="164" t="s">
        <v>167</v>
      </c>
      <c r="G40" s="151">
        <v>0</v>
      </c>
      <c r="H40" s="151">
        <v>99905.5</v>
      </c>
      <c r="I40" s="151">
        <v>99905.5</v>
      </c>
      <c r="J40" s="152">
        <v>99905.5</v>
      </c>
      <c r="K40" s="153" t="s">
        <v>271</v>
      </c>
      <c r="L40" s="153">
        <f t="shared" si="1"/>
        <v>100</v>
      </c>
    </row>
    <row r="41" spans="2:12" x14ac:dyDescent="0.25">
      <c r="B41" s="155"/>
      <c r="C41" s="155"/>
      <c r="D41" s="155">
        <v>673</v>
      </c>
      <c r="E41" s="150"/>
      <c r="F41" s="160" t="s">
        <v>89</v>
      </c>
      <c r="G41" s="148">
        <f>G42</f>
        <v>11690582.109999999</v>
      </c>
      <c r="H41" s="148">
        <f t="shared" ref="H41:J41" si="13">H42</f>
        <v>16113380</v>
      </c>
      <c r="I41" s="148">
        <f t="shared" si="13"/>
        <v>16113380</v>
      </c>
      <c r="J41" s="148">
        <f t="shared" si="13"/>
        <v>16153490.92</v>
      </c>
      <c r="K41" s="149">
        <f t="shared" si="0"/>
        <v>138.17524882856327</v>
      </c>
      <c r="L41" s="149">
        <f t="shared" si="1"/>
        <v>100.24892927492557</v>
      </c>
    </row>
    <row r="42" spans="2:12" s="154" customFormat="1" x14ac:dyDescent="0.25">
      <c r="B42" s="150"/>
      <c r="C42" s="150"/>
      <c r="D42" s="150"/>
      <c r="E42" s="150">
        <v>6731</v>
      </c>
      <c r="F42" s="161" t="s">
        <v>89</v>
      </c>
      <c r="G42" s="151">
        <v>11690582.109999999</v>
      </c>
      <c r="H42" s="151">
        <v>16113380</v>
      </c>
      <c r="I42" s="151">
        <v>16113380</v>
      </c>
      <c r="J42" s="152">
        <v>16153490.92</v>
      </c>
      <c r="K42" s="153">
        <f t="shared" si="0"/>
        <v>138.17524882856327</v>
      </c>
      <c r="L42" s="153">
        <f t="shared" si="1"/>
        <v>100.24892927492557</v>
      </c>
    </row>
    <row r="43" spans="2:12" x14ac:dyDescent="0.25">
      <c r="B43" s="155"/>
      <c r="C43" s="155">
        <v>68</v>
      </c>
      <c r="D43" s="150"/>
      <c r="E43" s="150"/>
      <c r="F43" s="160" t="s">
        <v>90</v>
      </c>
      <c r="G43" s="148">
        <f>G44</f>
        <v>13712.24</v>
      </c>
      <c r="H43" s="148">
        <f t="shared" ref="H43:J44" si="14">H44</f>
        <v>3320</v>
      </c>
      <c r="I43" s="148">
        <f t="shared" si="14"/>
        <v>3320</v>
      </c>
      <c r="J43" s="148">
        <f t="shared" si="14"/>
        <v>7586.75</v>
      </c>
      <c r="K43" s="149">
        <f t="shared" si="0"/>
        <v>55.328305222195652</v>
      </c>
      <c r="L43" s="149">
        <f t="shared" si="1"/>
        <v>228.51656626506025</v>
      </c>
    </row>
    <row r="44" spans="2:12" x14ac:dyDescent="0.25">
      <c r="B44" s="155"/>
      <c r="C44" s="155"/>
      <c r="D44" s="155">
        <v>683</v>
      </c>
      <c r="E44" s="150"/>
      <c r="F44" s="160" t="s">
        <v>90</v>
      </c>
      <c r="G44" s="148">
        <f>G45</f>
        <v>13712.24</v>
      </c>
      <c r="H44" s="148">
        <f t="shared" si="14"/>
        <v>3320</v>
      </c>
      <c r="I44" s="148">
        <f t="shared" si="14"/>
        <v>3320</v>
      </c>
      <c r="J44" s="148">
        <f t="shared" si="14"/>
        <v>7586.75</v>
      </c>
      <c r="K44" s="149">
        <f t="shared" si="0"/>
        <v>55.328305222195652</v>
      </c>
      <c r="L44" s="149">
        <f t="shared" si="1"/>
        <v>228.51656626506025</v>
      </c>
    </row>
    <row r="45" spans="2:12" s="154" customFormat="1" x14ac:dyDescent="0.25">
      <c r="B45" s="150"/>
      <c r="C45" s="150"/>
      <c r="D45" s="150"/>
      <c r="E45" s="150">
        <v>6831</v>
      </c>
      <c r="F45" s="161" t="s">
        <v>90</v>
      </c>
      <c r="G45" s="151">
        <v>13712.24</v>
      </c>
      <c r="H45" s="151">
        <v>3320</v>
      </c>
      <c r="I45" s="151">
        <v>3320</v>
      </c>
      <c r="J45" s="152">
        <v>7586.75</v>
      </c>
      <c r="K45" s="153">
        <f t="shared" si="0"/>
        <v>55.328305222195652</v>
      </c>
      <c r="L45" s="153">
        <f t="shared" si="1"/>
        <v>228.51656626506025</v>
      </c>
    </row>
    <row r="46" spans="2:12" s="165" customFormat="1" ht="31.5" x14ac:dyDescent="0.25">
      <c r="B46" s="162">
        <v>7</v>
      </c>
      <c r="C46" s="162"/>
      <c r="D46" s="163"/>
      <c r="E46" s="163"/>
      <c r="F46" s="142" t="s">
        <v>3</v>
      </c>
      <c r="G46" s="144">
        <f>G47</f>
        <v>1988.99</v>
      </c>
      <c r="H46" s="144">
        <f t="shared" ref="H46:J47" si="15">H47</f>
        <v>2330</v>
      </c>
      <c r="I46" s="144">
        <f t="shared" si="15"/>
        <v>2330</v>
      </c>
      <c r="J46" s="144">
        <f t="shared" si="15"/>
        <v>3166.48</v>
      </c>
      <c r="K46" s="145">
        <f t="shared" si="0"/>
        <v>159.2003981920472</v>
      </c>
      <c r="L46" s="145">
        <f t="shared" si="1"/>
        <v>135.90042918454935</v>
      </c>
    </row>
    <row r="47" spans="2:12" ht="30" x14ac:dyDescent="0.25">
      <c r="B47" s="155"/>
      <c r="C47" s="155">
        <v>72</v>
      </c>
      <c r="D47" s="150"/>
      <c r="E47" s="150"/>
      <c r="F47" s="166" t="s">
        <v>24</v>
      </c>
      <c r="G47" s="148">
        <f>G48</f>
        <v>1988.99</v>
      </c>
      <c r="H47" s="148">
        <f t="shared" si="15"/>
        <v>2330</v>
      </c>
      <c r="I47" s="148">
        <f t="shared" si="15"/>
        <v>2330</v>
      </c>
      <c r="J47" s="148">
        <f t="shared" si="15"/>
        <v>3166.48</v>
      </c>
      <c r="K47" s="149">
        <f t="shared" si="0"/>
        <v>159.2003981920472</v>
      </c>
      <c r="L47" s="149">
        <f t="shared" si="1"/>
        <v>135.90042918454935</v>
      </c>
    </row>
    <row r="48" spans="2:12" x14ac:dyDescent="0.25">
      <c r="B48" s="155"/>
      <c r="C48" s="155"/>
      <c r="D48" s="155">
        <v>721</v>
      </c>
      <c r="E48" s="150"/>
      <c r="F48" s="166" t="s">
        <v>25</v>
      </c>
      <c r="G48" s="148">
        <f>G49+G50</f>
        <v>1988.99</v>
      </c>
      <c r="H48" s="148">
        <f t="shared" ref="H48:J48" si="16">H49+H50</f>
        <v>2330</v>
      </c>
      <c r="I48" s="148">
        <f t="shared" si="16"/>
        <v>2330</v>
      </c>
      <c r="J48" s="148">
        <f t="shared" si="16"/>
        <v>3166.48</v>
      </c>
      <c r="K48" s="149">
        <f t="shared" si="0"/>
        <v>159.2003981920472</v>
      </c>
      <c r="L48" s="149">
        <f t="shared" si="1"/>
        <v>135.90042918454935</v>
      </c>
    </row>
    <row r="49" spans="2:12" s="154" customFormat="1" x14ac:dyDescent="0.25">
      <c r="B49" s="150"/>
      <c r="C49" s="150"/>
      <c r="D49" s="150"/>
      <c r="E49" s="150">
        <v>7211</v>
      </c>
      <c r="F49" s="157" t="s">
        <v>26</v>
      </c>
      <c r="G49" s="151">
        <v>1988.99</v>
      </c>
      <c r="H49" s="151">
        <v>2330</v>
      </c>
      <c r="I49" s="151">
        <v>2330</v>
      </c>
      <c r="J49" s="152">
        <v>2166.48</v>
      </c>
      <c r="K49" s="153">
        <f t="shared" si="0"/>
        <v>108.92362455316518</v>
      </c>
      <c r="L49" s="153">
        <f t="shared" si="1"/>
        <v>92.981974248927031</v>
      </c>
    </row>
    <row r="50" spans="2:12" s="154" customFormat="1" x14ac:dyDescent="0.25">
      <c r="B50" s="150"/>
      <c r="C50" s="150"/>
      <c r="D50" s="150"/>
      <c r="E50" s="150">
        <v>7221</v>
      </c>
      <c r="F50" s="157" t="s">
        <v>174</v>
      </c>
      <c r="G50" s="151">
        <v>0</v>
      </c>
      <c r="H50" s="151">
        <v>0</v>
      </c>
      <c r="I50" s="151">
        <v>0</v>
      </c>
      <c r="J50" s="152">
        <v>1000</v>
      </c>
      <c r="K50" s="153" t="s">
        <v>271</v>
      </c>
      <c r="L50" s="153" t="s">
        <v>271</v>
      </c>
    </row>
    <row r="51" spans="2:12" x14ac:dyDescent="0.25">
      <c r="B51" s="167"/>
      <c r="C51" s="167"/>
      <c r="D51" s="167"/>
      <c r="E51" s="168"/>
      <c r="F51" s="169"/>
      <c r="G51" s="170"/>
      <c r="H51" s="170"/>
      <c r="I51" s="170"/>
      <c r="J51" s="171"/>
      <c r="K51" s="154"/>
      <c r="L51" s="154"/>
    </row>
    <row r="52" spans="2:12" ht="15.75" customHeight="1" x14ac:dyDescent="0.25">
      <c r="C52" s="154"/>
      <c r="J52" s="173"/>
    </row>
    <row r="53" spans="2:12" ht="47.25" x14ac:dyDescent="0.25">
      <c r="B53" s="138" t="s">
        <v>8</v>
      </c>
      <c r="C53" s="139"/>
      <c r="D53" s="139"/>
      <c r="E53" s="139"/>
      <c r="F53" s="140"/>
      <c r="G53" s="141" t="s">
        <v>352</v>
      </c>
      <c r="H53" s="141" t="s">
        <v>66</v>
      </c>
      <c r="I53" s="141" t="s">
        <v>67</v>
      </c>
      <c r="J53" s="174" t="s">
        <v>353</v>
      </c>
      <c r="K53" s="141" t="s">
        <v>17</v>
      </c>
      <c r="L53" s="141" t="s">
        <v>44</v>
      </c>
    </row>
    <row r="54" spans="2:12" ht="12.75" customHeight="1" x14ac:dyDescent="0.25">
      <c r="B54" s="138">
        <v>1</v>
      </c>
      <c r="C54" s="139"/>
      <c r="D54" s="139"/>
      <c r="E54" s="139"/>
      <c r="F54" s="140"/>
      <c r="G54" s="141">
        <v>2</v>
      </c>
      <c r="H54" s="141">
        <v>3</v>
      </c>
      <c r="I54" s="141">
        <v>4</v>
      </c>
      <c r="J54" s="174">
        <v>5</v>
      </c>
      <c r="K54" s="141" t="s">
        <v>19</v>
      </c>
      <c r="L54" s="141" t="s">
        <v>20</v>
      </c>
    </row>
    <row r="55" spans="2:12" x14ac:dyDescent="0.25">
      <c r="B55" s="142"/>
      <c r="C55" s="142"/>
      <c r="D55" s="142"/>
      <c r="E55" s="143"/>
      <c r="F55" s="142" t="s">
        <v>9</v>
      </c>
      <c r="G55" s="144">
        <f>G56+G110</f>
        <v>21365228.84</v>
      </c>
      <c r="H55" s="144">
        <f>H56+H110</f>
        <v>34416882.740000002</v>
      </c>
      <c r="I55" s="144">
        <v>34416882.740000002</v>
      </c>
      <c r="J55" s="144">
        <f>J56+J110</f>
        <v>32463891.219999999</v>
      </c>
      <c r="K55" s="145">
        <f>J55/G55*100</f>
        <v>151.94731338061342</v>
      </c>
      <c r="L55" s="145">
        <f>J55/I55*100</f>
        <v>94.325483993557043</v>
      </c>
    </row>
    <row r="56" spans="2:12" x14ac:dyDescent="0.25">
      <c r="B56" s="142">
        <v>3</v>
      </c>
      <c r="C56" s="142"/>
      <c r="D56" s="142"/>
      <c r="E56" s="143"/>
      <c r="F56" s="142" t="s">
        <v>4</v>
      </c>
      <c r="G56" s="144">
        <f>G57+G64+G97+G105</f>
        <v>20684279.140000001</v>
      </c>
      <c r="H56" s="144">
        <f t="shared" ref="H56:J56" si="17">H57+H64+H97+H105</f>
        <v>24906363.170000002</v>
      </c>
      <c r="I56" s="144">
        <f t="shared" si="17"/>
        <v>24906363.170000002</v>
      </c>
      <c r="J56" s="144">
        <f t="shared" si="17"/>
        <v>24545840.799999997</v>
      </c>
      <c r="K56" s="145">
        <f t="shared" ref="K56:K114" si="18">J56/G56*100</f>
        <v>118.66906568927689</v>
      </c>
      <c r="L56" s="145">
        <f t="shared" ref="L56:L114" si="19">J56/I56*100</f>
        <v>98.552488905990671</v>
      </c>
    </row>
    <row r="57" spans="2:12" x14ac:dyDescent="0.25">
      <c r="B57" s="142"/>
      <c r="C57" s="146">
        <v>31</v>
      </c>
      <c r="D57" s="146"/>
      <c r="E57" s="147"/>
      <c r="F57" s="146" t="s">
        <v>5</v>
      </c>
      <c r="G57" s="148">
        <f>G58+G60+G62</f>
        <v>15482493.82</v>
      </c>
      <c r="H57" s="148">
        <f t="shared" ref="H57:J57" si="20">H58+H60+H62</f>
        <v>18050100</v>
      </c>
      <c r="I57" s="148">
        <v>18050100</v>
      </c>
      <c r="J57" s="148">
        <f t="shared" si="20"/>
        <v>18219898.879999999</v>
      </c>
      <c r="K57" s="149">
        <f t="shared" si="18"/>
        <v>117.6806468765637</v>
      </c>
      <c r="L57" s="149">
        <f t="shared" si="19"/>
        <v>100.94070880493737</v>
      </c>
    </row>
    <row r="58" spans="2:12" x14ac:dyDescent="0.25">
      <c r="B58" s="155"/>
      <c r="C58" s="155"/>
      <c r="D58" s="155">
        <v>311</v>
      </c>
      <c r="E58" s="150"/>
      <c r="F58" s="155" t="s">
        <v>27</v>
      </c>
      <c r="G58" s="148">
        <f>G59</f>
        <v>13032448</v>
      </c>
      <c r="H58" s="148">
        <f t="shared" ref="H58:J58" si="21">H59</f>
        <v>15120000</v>
      </c>
      <c r="I58" s="148">
        <v>15120000</v>
      </c>
      <c r="J58" s="148">
        <f t="shared" si="21"/>
        <v>15206078.449999999</v>
      </c>
      <c r="K58" s="149">
        <f t="shared" si="18"/>
        <v>116.67860443410171</v>
      </c>
      <c r="L58" s="149">
        <f t="shared" si="19"/>
        <v>100.56930191798941</v>
      </c>
    </row>
    <row r="59" spans="2:12" s="154" customFormat="1" x14ac:dyDescent="0.25">
      <c r="B59" s="150"/>
      <c r="C59" s="150"/>
      <c r="D59" s="150"/>
      <c r="E59" s="150">
        <v>3111</v>
      </c>
      <c r="F59" s="150" t="s">
        <v>28</v>
      </c>
      <c r="G59" s="151">
        <v>13032448</v>
      </c>
      <c r="H59" s="151">
        <v>15120000</v>
      </c>
      <c r="I59" s="151">
        <v>15120000</v>
      </c>
      <c r="J59" s="152">
        <v>15206078.449999999</v>
      </c>
      <c r="K59" s="153">
        <f t="shared" si="18"/>
        <v>116.67860443410171</v>
      </c>
      <c r="L59" s="153">
        <f t="shared" si="19"/>
        <v>100.56930191798941</v>
      </c>
    </row>
    <row r="60" spans="2:12" x14ac:dyDescent="0.25">
      <c r="B60" s="155"/>
      <c r="C60" s="155"/>
      <c r="D60" s="155">
        <v>312</v>
      </c>
      <c r="E60" s="150"/>
      <c r="F60" s="160" t="s">
        <v>91</v>
      </c>
      <c r="G60" s="148">
        <f>G61</f>
        <v>532044.57999999996</v>
      </c>
      <c r="H60" s="148">
        <f t="shared" ref="H60:J60" si="22">H61</f>
        <v>662000</v>
      </c>
      <c r="I60" s="148">
        <v>662000</v>
      </c>
      <c r="J60" s="148">
        <f t="shared" si="22"/>
        <v>746203.15</v>
      </c>
      <c r="K60" s="149">
        <f t="shared" si="18"/>
        <v>140.25199730443643</v>
      </c>
      <c r="L60" s="149">
        <f t="shared" si="19"/>
        <v>112.71950906344412</v>
      </c>
    </row>
    <row r="61" spans="2:12" s="154" customFormat="1" x14ac:dyDescent="0.25">
      <c r="B61" s="150"/>
      <c r="C61" s="150"/>
      <c r="D61" s="150"/>
      <c r="E61" s="150">
        <v>3121</v>
      </c>
      <c r="F61" s="161" t="s">
        <v>91</v>
      </c>
      <c r="G61" s="151">
        <v>532044.57999999996</v>
      </c>
      <c r="H61" s="151">
        <v>662000</v>
      </c>
      <c r="I61" s="151">
        <v>662000</v>
      </c>
      <c r="J61" s="152">
        <v>746203.15</v>
      </c>
      <c r="K61" s="153">
        <f t="shared" si="18"/>
        <v>140.25199730443643</v>
      </c>
      <c r="L61" s="153">
        <f t="shared" si="19"/>
        <v>112.71950906344412</v>
      </c>
    </row>
    <row r="62" spans="2:12" x14ac:dyDescent="0.25">
      <c r="B62" s="155"/>
      <c r="C62" s="155"/>
      <c r="D62" s="155">
        <v>313</v>
      </c>
      <c r="E62" s="150"/>
      <c r="F62" s="160" t="s">
        <v>92</v>
      </c>
      <c r="G62" s="148">
        <f>G63</f>
        <v>1918001.24</v>
      </c>
      <c r="H62" s="148">
        <f t="shared" ref="H62:J62" si="23">H63</f>
        <v>2268100</v>
      </c>
      <c r="I62" s="148">
        <v>2268100</v>
      </c>
      <c r="J62" s="148">
        <f t="shared" si="23"/>
        <v>2267617.2799999998</v>
      </c>
      <c r="K62" s="149">
        <f t="shared" si="18"/>
        <v>118.22814462831109</v>
      </c>
      <c r="L62" s="149">
        <f t="shared" si="19"/>
        <v>99.978716987787124</v>
      </c>
    </row>
    <row r="63" spans="2:12" s="154" customFormat="1" x14ac:dyDescent="0.25">
      <c r="B63" s="150"/>
      <c r="C63" s="150"/>
      <c r="D63" s="150"/>
      <c r="E63" s="150">
        <v>3132</v>
      </c>
      <c r="F63" s="161" t="s">
        <v>93</v>
      </c>
      <c r="G63" s="151">
        <v>1918001.24</v>
      </c>
      <c r="H63" s="151">
        <v>2268100</v>
      </c>
      <c r="I63" s="151">
        <v>2268100</v>
      </c>
      <c r="J63" s="152">
        <v>2267617.2799999998</v>
      </c>
      <c r="K63" s="153">
        <f t="shared" si="18"/>
        <v>118.22814462831109</v>
      </c>
      <c r="L63" s="153">
        <f t="shared" si="19"/>
        <v>99.978716987787124</v>
      </c>
    </row>
    <row r="64" spans="2:12" x14ac:dyDescent="0.25">
      <c r="B64" s="155"/>
      <c r="C64" s="155">
        <v>32</v>
      </c>
      <c r="D64" s="150"/>
      <c r="E64" s="150"/>
      <c r="F64" s="155" t="s">
        <v>14</v>
      </c>
      <c r="G64" s="148">
        <f>G65+G70+G77+G89+G87</f>
        <v>5132024.1499999994</v>
      </c>
      <c r="H64" s="148">
        <f>H65+H70+H77+H89+H87</f>
        <v>6770172.0700000003</v>
      </c>
      <c r="I64" s="148">
        <v>6770172.0700000003</v>
      </c>
      <c r="J64" s="148">
        <f t="shared" ref="J64" si="24">J65+J70+J77+J89+J87</f>
        <v>6233697.9500000002</v>
      </c>
      <c r="K64" s="149">
        <f t="shared" si="18"/>
        <v>121.46665268517881</v>
      </c>
      <c r="L64" s="149">
        <f t="shared" si="19"/>
        <v>92.075916026163867</v>
      </c>
    </row>
    <row r="65" spans="2:12" x14ac:dyDescent="0.25">
      <c r="B65" s="155"/>
      <c r="C65" s="155"/>
      <c r="D65" s="155">
        <v>321</v>
      </c>
      <c r="E65" s="150"/>
      <c r="F65" s="155" t="s">
        <v>29</v>
      </c>
      <c r="G65" s="148">
        <f>G66+G67+G68+G69</f>
        <v>536783.4</v>
      </c>
      <c r="H65" s="148">
        <f>H66+H67+H68+H69</f>
        <v>544320</v>
      </c>
      <c r="I65" s="148">
        <v>544320</v>
      </c>
      <c r="J65" s="148">
        <f t="shared" ref="J65" si="25">J66+J67+J68+J69</f>
        <v>542963.96000000008</v>
      </c>
      <c r="K65" s="149">
        <f t="shared" si="18"/>
        <v>101.15140669402223</v>
      </c>
      <c r="L65" s="149">
        <f t="shared" si="19"/>
        <v>99.750874485596725</v>
      </c>
    </row>
    <row r="66" spans="2:12" s="154" customFormat="1" x14ac:dyDescent="0.25">
      <c r="B66" s="150"/>
      <c r="C66" s="163"/>
      <c r="D66" s="150"/>
      <c r="E66" s="150">
        <v>3211</v>
      </c>
      <c r="F66" s="157" t="s">
        <v>30</v>
      </c>
      <c r="G66" s="151">
        <v>8558.64</v>
      </c>
      <c r="H66" s="151">
        <v>9950</v>
      </c>
      <c r="I66" s="151">
        <v>9950</v>
      </c>
      <c r="J66" s="152">
        <v>4535.8100000000004</v>
      </c>
      <c r="K66" s="153">
        <f t="shared" si="18"/>
        <v>52.996854640456903</v>
      </c>
      <c r="L66" s="153">
        <f t="shared" si="19"/>
        <v>45.586030150753771</v>
      </c>
    </row>
    <row r="67" spans="2:12" s="154" customFormat="1" ht="30" x14ac:dyDescent="0.25">
      <c r="B67" s="150"/>
      <c r="C67" s="163"/>
      <c r="D67" s="150"/>
      <c r="E67" s="150">
        <v>3212</v>
      </c>
      <c r="F67" s="175" t="s">
        <v>94</v>
      </c>
      <c r="G67" s="151">
        <v>496552.63</v>
      </c>
      <c r="H67" s="151">
        <v>500000</v>
      </c>
      <c r="I67" s="151">
        <v>500000</v>
      </c>
      <c r="J67" s="152">
        <v>497960.75</v>
      </c>
      <c r="K67" s="153">
        <f t="shared" si="18"/>
        <v>100.2835792048871</v>
      </c>
      <c r="L67" s="153">
        <f t="shared" si="19"/>
        <v>99.592150000000004</v>
      </c>
    </row>
    <row r="68" spans="2:12" s="154" customFormat="1" x14ac:dyDescent="0.25">
      <c r="B68" s="150"/>
      <c r="C68" s="150"/>
      <c r="D68" s="150"/>
      <c r="E68" s="150">
        <v>3213</v>
      </c>
      <c r="F68" s="175" t="s">
        <v>95</v>
      </c>
      <c r="G68" s="151">
        <v>31672.13</v>
      </c>
      <c r="H68" s="151">
        <v>34270</v>
      </c>
      <c r="I68" s="151">
        <v>34270</v>
      </c>
      <c r="J68" s="152">
        <v>40375</v>
      </c>
      <c r="K68" s="153">
        <f t="shared" si="18"/>
        <v>127.47800668916173</v>
      </c>
      <c r="L68" s="153">
        <f t="shared" si="19"/>
        <v>117.81441494018092</v>
      </c>
    </row>
    <row r="69" spans="2:12" s="154" customFormat="1" x14ac:dyDescent="0.25">
      <c r="B69" s="150"/>
      <c r="C69" s="150"/>
      <c r="D69" s="150"/>
      <c r="E69" s="150">
        <v>3214</v>
      </c>
      <c r="F69" s="175" t="s">
        <v>168</v>
      </c>
      <c r="G69" s="151">
        <v>0</v>
      </c>
      <c r="H69" s="151">
        <v>100</v>
      </c>
      <c r="I69" s="151">
        <v>100</v>
      </c>
      <c r="J69" s="152">
        <v>92.4</v>
      </c>
      <c r="K69" s="153" t="s">
        <v>271</v>
      </c>
      <c r="L69" s="153">
        <f t="shared" si="19"/>
        <v>92.4</v>
      </c>
    </row>
    <row r="70" spans="2:12" x14ac:dyDescent="0.25">
      <c r="B70" s="155"/>
      <c r="C70" s="155"/>
      <c r="D70" s="155">
        <v>322</v>
      </c>
      <c r="E70" s="150"/>
      <c r="F70" s="176" t="s">
        <v>96</v>
      </c>
      <c r="G70" s="148">
        <f>SUM(G71:G76)</f>
        <v>3456488.21</v>
      </c>
      <c r="H70" s="148">
        <f t="shared" ref="H70:J70" si="26">SUM(H71:H76)</f>
        <v>4131145.23</v>
      </c>
      <c r="I70" s="148">
        <v>4131145.23</v>
      </c>
      <c r="J70" s="148">
        <f t="shared" si="26"/>
        <v>3692089.33</v>
      </c>
      <c r="K70" s="149">
        <f t="shared" si="18"/>
        <v>106.81619915029307</v>
      </c>
      <c r="L70" s="149">
        <f t="shared" si="19"/>
        <v>89.372053618168252</v>
      </c>
    </row>
    <row r="71" spans="2:12" s="154" customFormat="1" ht="30" x14ac:dyDescent="0.25">
      <c r="B71" s="150"/>
      <c r="C71" s="150"/>
      <c r="D71" s="150"/>
      <c r="E71" s="150">
        <v>3221</v>
      </c>
      <c r="F71" s="175" t="s">
        <v>97</v>
      </c>
      <c r="G71" s="151">
        <v>306630.21999999997</v>
      </c>
      <c r="H71" s="151">
        <v>319000</v>
      </c>
      <c r="I71" s="151">
        <v>319000</v>
      </c>
      <c r="J71" s="152">
        <v>327143.46000000002</v>
      </c>
      <c r="K71" s="153">
        <f t="shared" si="18"/>
        <v>106.68989507948696</v>
      </c>
      <c r="L71" s="153">
        <f t="shared" si="19"/>
        <v>102.55280877742948</v>
      </c>
    </row>
    <row r="72" spans="2:12" s="154" customFormat="1" x14ac:dyDescent="0.25">
      <c r="B72" s="150"/>
      <c r="C72" s="150"/>
      <c r="D72" s="150"/>
      <c r="E72" s="150">
        <v>3222</v>
      </c>
      <c r="F72" s="175" t="s">
        <v>98</v>
      </c>
      <c r="G72" s="151">
        <v>1992565.56</v>
      </c>
      <c r="H72" s="151">
        <v>2180000</v>
      </c>
      <c r="I72" s="151">
        <v>2180000</v>
      </c>
      <c r="J72" s="152">
        <v>2166898.21</v>
      </c>
      <c r="K72" s="153">
        <f t="shared" si="18"/>
        <v>108.74915503407576</v>
      </c>
      <c r="L72" s="153">
        <f t="shared" si="19"/>
        <v>99.399000458715591</v>
      </c>
    </row>
    <row r="73" spans="2:12" s="154" customFormat="1" x14ac:dyDescent="0.25">
      <c r="B73" s="150"/>
      <c r="C73" s="150"/>
      <c r="D73" s="150"/>
      <c r="E73" s="150">
        <v>3223</v>
      </c>
      <c r="F73" s="175" t="s">
        <v>99</v>
      </c>
      <c r="G73" s="151">
        <v>1047469.63</v>
      </c>
      <c r="H73" s="151">
        <v>1488171.48</v>
      </c>
      <c r="I73" s="151">
        <v>1488171.48</v>
      </c>
      <c r="J73" s="152">
        <v>1055587.1200000001</v>
      </c>
      <c r="K73" s="153">
        <f t="shared" si="18"/>
        <v>100.7749618478199</v>
      </c>
      <c r="L73" s="153">
        <f t="shared" si="19"/>
        <v>70.931820303396762</v>
      </c>
    </row>
    <row r="74" spans="2:12" s="154" customFormat="1" ht="30" x14ac:dyDescent="0.25">
      <c r="B74" s="150"/>
      <c r="C74" s="150"/>
      <c r="D74" s="150"/>
      <c r="E74" s="150">
        <v>3224</v>
      </c>
      <c r="F74" s="175" t="s">
        <v>100</v>
      </c>
      <c r="G74" s="151">
        <v>56712.01</v>
      </c>
      <c r="H74" s="151">
        <v>68000</v>
      </c>
      <c r="I74" s="151">
        <v>68000</v>
      </c>
      <c r="J74" s="152">
        <v>74350.039999999994</v>
      </c>
      <c r="K74" s="153">
        <f t="shared" si="18"/>
        <v>131.10104896652402</v>
      </c>
      <c r="L74" s="153">
        <f t="shared" si="19"/>
        <v>109.33829411764704</v>
      </c>
    </row>
    <row r="75" spans="2:12" s="154" customFormat="1" x14ac:dyDescent="0.25">
      <c r="B75" s="150"/>
      <c r="C75" s="150"/>
      <c r="D75" s="150"/>
      <c r="E75" s="150">
        <v>3225</v>
      </c>
      <c r="F75" s="175" t="s">
        <v>101</v>
      </c>
      <c r="G75" s="151">
        <v>52662.49</v>
      </c>
      <c r="H75" s="151">
        <v>62703.75</v>
      </c>
      <c r="I75" s="151">
        <v>62703.75</v>
      </c>
      <c r="J75" s="152">
        <v>59639.32</v>
      </c>
      <c r="K75" s="153">
        <f t="shared" si="18"/>
        <v>113.24819620188866</v>
      </c>
      <c r="L75" s="153">
        <f t="shared" si="19"/>
        <v>95.112844128142257</v>
      </c>
    </row>
    <row r="76" spans="2:12" s="154" customFormat="1" x14ac:dyDescent="0.25">
      <c r="B76" s="150"/>
      <c r="C76" s="150"/>
      <c r="D76" s="150"/>
      <c r="E76" s="150">
        <v>3227</v>
      </c>
      <c r="F76" s="175" t="s">
        <v>102</v>
      </c>
      <c r="G76" s="151">
        <v>448.3</v>
      </c>
      <c r="H76" s="151">
        <v>13270</v>
      </c>
      <c r="I76" s="151">
        <v>13270</v>
      </c>
      <c r="J76" s="152">
        <v>8471.18</v>
      </c>
      <c r="K76" s="153">
        <f t="shared" si="18"/>
        <v>1889.623020298907</v>
      </c>
      <c r="L76" s="153">
        <f t="shared" si="19"/>
        <v>63.837076111529768</v>
      </c>
    </row>
    <row r="77" spans="2:12" x14ac:dyDescent="0.25">
      <c r="B77" s="155"/>
      <c r="C77" s="155"/>
      <c r="D77" s="155">
        <v>323</v>
      </c>
      <c r="E77" s="150"/>
      <c r="F77" s="176" t="s">
        <v>103</v>
      </c>
      <c r="G77" s="148">
        <f>SUM(G78:G86)</f>
        <v>1051247.69</v>
      </c>
      <c r="H77" s="148">
        <f t="shared" ref="H77:J77" si="27">SUM(H78:H86)</f>
        <v>1961286.84</v>
      </c>
      <c r="I77" s="148">
        <v>1961286.84</v>
      </c>
      <c r="J77" s="148">
        <f t="shared" si="27"/>
        <v>1851636.65</v>
      </c>
      <c r="K77" s="149">
        <f t="shared" si="18"/>
        <v>176.13704815846017</v>
      </c>
      <c r="L77" s="149">
        <f t="shared" si="19"/>
        <v>94.40927314843961</v>
      </c>
    </row>
    <row r="78" spans="2:12" s="154" customFormat="1" x14ac:dyDescent="0.25">
      <c r="B78" s="150"/>
      <c r="C78" s="150"/>
      <c r="D78" s="150"/>
      <c r="E78" s="150">
        <v>3231</v>
      </c>
      <c r="F78" s="175" t="s">
        <v>104</v>
      </c>
      <c r="G78" s="151">
        <v>78992.45</v>
      </c>
      <c r="H78" s="151">
        <v>83930</v>
      </c>
      <c r="I78" s="151">
        <v>83930</v>
      </c>
      <c r="J78" s="152">
        <v>88812.72</v>
      </c>
      <c r="K78" s="153">
        <f t="shared" si="18"/>
        <v>112.43190963186989</v>
      </c>
      <c r="L78" s="153">
        <f t="shared" si="19"/>
        <v>105.81760991302276</v>
      </c>
    </row>
    <row r="79" spans="2:12" s="154" customFormat="1" ht="30" x14ac:dyDescent="0.25">
      <c r="B79" s="150"/>
      <c r="C79" s="150"/>
      <c r="D79" s="150"/>
      <c r="E79" s="150">
        <v>3232</v>
      </c>
      <c r="F79" s="175" t="s">
        <v>105</v>
      </c>
      <c r="G79" s="151">
        <v>254282.44</v>
      </c>
      <c r="H79" s="151">
        <v>1171099.0900000001</v>
      </c>
      <c r="I79" s="151">
        <v>1171099.0900000001</v>
      </c>
      <c r="J79" s="152">
        <v>1081944.46</v>
      </c>
      <c r="K79" s="153">
        <f t="shared" si="18"/>
        <v>425.48925517625202</v>
      </c>
      <c r="L79" s="153">
        <f t="shared" si="19"/>
        <v>92.387097662248195</v>
      </c>
    </row>
    <row r="80" spans="2:12" s="154" customFormat="1" x14ac:dyDescent="0.25">
      <c r="B80" s="150"/>
      <c r="C80" s="150"/>
      <c r="D80" s="150"/>
      <c r="E80" s="150">
        <v>3233</v>
      </c>
      <c r="F80" s="175" t="s">
        <v>106</v>
      </c>
      <c r="G80" s="151">
        <v>7000.07</v>
      </c>
      <c r="H80" s="151">
        <v>9000</v>
      </c>
      <c r="I80" s="151">
        <v>9000</v>
      </c>
      <c r="J80" s="152">
        <v>7690.42</v>
      </c>
      <c r="K80" s="153">
        <f t="shared" si="18"/>
        <v>109.8620442367005</v>
      </c>
      <c r="L80" s="153">
        <f t="shared" si="19"/>
        <v>85.449111111111108</v>
      </c>
    </row>
    <row r="81" spans="2:12" s="154" customFormat="1" x14ac:dyDescent="0.25">
      <c r="B81" s="150"/>
      <c r="C81" s="150"/>
      <c r="D81" s="150"/>
      <c r="E81" s="150">
        <v>3234</v>
      </c>
      <c r="F81" s="175" t="s">
        <v>107</v>
      </c>
      <c r="G81" s="151">
        <v>342935.75</v>
      </c>
      <c r="H81" s="151">
        <v>339510</v>
      </c>
      <c r="I81" s="151">
        <v>339510</v>
      </c>
      <c r="J81" s="152">
        <v>344829.86</v>
      </c>
      <c r="K81" s="153">
        <f t="shared" si="18"/>
        <v>100.55232211864758</v>
      </c>
      <c r="L81" s="153">
        <f t="shared" si="19"/>
        <v>101.56692291832346</v>
      </c>
    </row>
    <row r="82" spans="2:12" s="154" customFormat="1" x14ac:dyDescent="0.25">
      <c r="B82" s="150"/>
      <c r="C82" s="150"/>
      <c r="D82" s="150"/>
      <c r="E82" s="150">
        <v>3235</v>
      </c>
      <c r="F82" s="175" t="s">
        <v>108</v>
      </c>
      <c r="G82" s="151">
        <v>142827.16</v>
      </c>
      <c r="H82" s="151">
        <v>78730</v>
      </c>
      <c r="I82" s="151">
        <v>78730</v>
      </c>
      <c r="J82" s="152">
        <v>76149.850000000006</v>
      </c>
      <c r="K82" s="153">
        <f t="shared" si="18"/>
        <v>53.316084979915587</v>
      </c>
      <c r="L82" s="153">
        <f t="shared" si="19"/>
        <v>96.722786739489393</v>
      </c>
    </row>
    <row r="83" spans="2:12" s="154" customFormat="1" x14ac:dyDescent="0.25">
      <c r="B83" s="150"/>
      <c r="C83" s="150"/>
      <c r="D83" s="150"/>
      <c r="E83" s="150">
        <v>3236</v>
      </c>
      <c r="F83" s="175" t="s">
        <v>109</v>
      </c>
      <c r="G83" s="151">
        <v>72802.97</v>
      </c>
      <c r="H83" s="151">
        <v>96770</v>
      </c>
      <c r="I83" s="151">
        <v>96770</v>
      </c>
      <c r="J83" s="152">
        <v>88535.39</v>
      </c>
      <c r="K83" s="153">
        <f t="shared" si="18"/>
        <v>121.60958543312175</v>
      </c>
      <c r="L83" s="153">
        <f t="shared" si="19"/>
        <v>91.490534256484452</v>
      </c>
    </row>
    <row r="84" spans="2:12" s="154" customFormat="1" x14ac:dyDescent="0.25">
      <c r="B84" s="150"/>
      <c r="C84" s="150"/>
      <c r="D84" s="150"/>
      <c r="E84" s="150">
        <v>3237</v>
      </c>
      <c r="F84" s="175" t="s">
        <v>110</v>
      </c>
      <c r="G84" s="151">
        <v>27899.52</v>
      </c>
      <c r="H84" s="151">
        <v>54033.91</v>
      </c>
      <c r="I84" s="151">
        <v>54033.91</v>
      </c>
      <c r="J84" s="152">
        <v>47877.42</v>
      </c>
      <c r="K84" s="153">
        <f t="shared" si="18"/>
        <v>171.60660828573393</v>
      </c>
      <c r="L84" s="153">
        <f t="shared" si="19"/>
        <v>88.606247447204893</v>
      </c>
    </row>
    <row r="85" spans="2:12" s="154" customFormat="1" x14ac:dyDescent="0.25">
      <c r="B85" s="150"/>
      <c r="C85" s="150"/>
      <c r="D85" s="150"/>
      <c r="E85" s="150">
        <v>3238</v>
      </c>
      <c r="F85" s="175" t="s">
        <v>111</v>
      </c>
      <c r="G85" s="151">
        <v>118867.16</v>
      </c>
      <c r="H85" s="151">
        <v>116133.84</v>
      </c>
      <c r="I85" s="151">
        <v>116133.84</v>
      </c>
      <c r="J85" s="152">
        <v>108627.83</v>
      </c>
      <c r="K85" s="153">
        <f t="shared" si="18"/>
        <v>91.38590507251962</v>
      </c>
      <c r="L85" s="153">
        <f t="shared" si="19"/>
        <v>93.536758967067655</v>
      </c>
    </row>
    <row r="86" spans="2:12" s="154" customFormat="1" x14ac:dyDescent="0.25">
      <c r="B86" s="150"/>
      <c r="C86" s="150"/>
      <c r="D86" s="150"/>
      <c r="E86" s="150">
        <v>3239</v>
      </c>
      <c r="F86" s="175" t="s">
        <v>112</v>
      </c>
      <c r="G86" s="151">
        <v>5640.17</v>
      </c>
      <c r="H86" s="151">
        <v>12080</v>
      </c>
      <c r="I86" s="151">
        <v>12080</v>
      </c>
      <c r="J86" s="152">
        <v>7168.7</v>
      </c>
      <c r="K86" s="153">
        <f t="shared" si="18"/>
        <v>127.10077887723241</v>
      </c>
      <c r="L86" s="153">
        <f t="shared" si="19"/>
        <v>59.343543046357617</v>
      </c>
    </row>
    <row r="87" spans="2:12" ht="30" x14ac:dyDescent="0.25">
      <c r="B87" s="155"/>
      <c r="C87" s="155"/>
      <c r="D87" s="155">
        <v>324</v>
      </c>
      <c r="E87" s="155"/>
      <c r="F87" s="176" t="s">
        <v>169</v>
      </c>
      <c r="G87" s="148">
        <f>G88</f>
        <v>0</v>
      </c>
      <c r="H87" s="148">
        <f t="shared" ref="H87:J87" si="28">H88</f>
        <v>1700</v>
      </c>
      <c r="I87" s="148">
        <v>1700</v>
      </c>
      <c r="J87" s="148">
        <f t="shared" si="28"/>
        <v>2105.36</v>
      </c>
      <c r="K87" s="153" t="s">
        <v>271</v>
      </c>
      <c r="L87" s="149">
        <f t="shared" si="19"/>
        <v>123.84470588235294</v>
      </c>
    </row>
    <row r="88" spans="2:12" s="154" customFormat="1" ht="30" x14ac:dyDescent="0.25">
      <c r="B88" s="150"/>
      <c r="C88" s="150"/>
      <c r="D88" s="150"/>
      <c r="E88" s="150">
        <v>3241</v>
      </c>
      <c r="F88" s="175" t="s">
        <v>169</v>
      </c>
      <c r="G88" s="151">
        <v>0</v>
      </c>
      <c r="H88" s="151">
        <v>1700</v>
      </c>
      <c r="I88" s="151">
        <v>1700</v>
      </c>
      <c r="J88" s="152">
        <v>2105.36</v>
      </c>
      <c r="K88" s="153" t="s">
        <v>271</v>
      </c>
      <c r="L88" s="153">
        <f t="shared" si="19"/>
        <v>123.84470588235294</v>
      </c>
    </row>
    <row r="89" spans="2:12" x14ac:dyDescent="0.25">
      <c r="B89" s="155"/>
      <c r="C89" s="155"/>
      <c r="D89" s="150">
        <v>329</v>
      </c>
      <c r="E89" s="150"/>
      <c r="F89" s="176" t="s">
        <v>113</v>
      </c>
      <c r="G89" s="148">
        <f>SUM(G90:G96)</f>
        <v>87504.85</v>
      </c>
      <c r="H89" s="148">
        <f t="shared" ref="H89:J89" si="29">SUM(H90:H96)</f>
        <v>131720</v>
      </c>
      <c r="I89" s="148">
        <v>131720</v>
      </c>
      <c r="J89" s="148">
        <f t="shared" si="29"/>
        <v>144902.65</v>
      </c>
      <c r="K89" s="149">
        <f t="shared" si="18"/>
        <v>165.59384994088896</v>
      </c>
      <c r="L89" s="149">
        <f t="shared" si="19"/>
        <v>110.00808533252354</v>
      </c>
    </row>
    <row r="90" spans="2:12" s="154" customFormat="1" ht="30" x14ac:dyDescent="0.25">
      <c r="B90" s="150"/>
      <c r="C90" s="150"/>
      <c r="D90" s="150"/>
      <c r="E90" s="150">
        <v>3291</v>
      </c>
      <c r="F90" s="175" t="s">
        <v>114</v>
      </c>
      <c r="G90" s="151">
        <v>11554.55</v>
      </c>
      <c r="H90" s="151">
        <v>11420</v>
      </c>
      <c r="I90" s="151">
        <v>11420</v>
      </c>
      <c r="J90" s="152">
        <v>11380.02</v>
      </c>
      <c r="K90" s="153">
        <f t="shared" si="18"/>
        <v>98.489512789334071</v>
      </c>
      <c r="L90" s="153">
        <f t="shared" si="19"/>
        <v>99.649912434325756</v>
      </c>
    </row>
    <row r="91" spans="2:12" s="154" customFormat="1" x14ac:dyDescent="0.25">
      <c r="B91" s="150"/>
      <c r="C91" s="150"/>
      <c r="D91" s="150"/>
      <c r="E91" s="150">
        <v>3292</v>
      </c>
      <c r="F91" s="175" t="s">
        <v>115</v>
      </c>
      <c r="G91" s="151">
        <v>26410.43</v>
      </c>
      <c r="H91" s="151">
        <v>29440</v>
      </c>
      <c r="I91" s="151">
        <v>29440</v>
      </c>
      <c r="J91" s="152">
        <v>28453.69</v>
      </c>
      <c r="K91" s="153">
        <f t="shared" si="18"/>
        <v>107.73656468296804</v>
      </c>
      <c r="L91" s="153">
        <f t="shared" si="19"/>
        <v>96.649762228260855</v>
      </c>
    </row>
    <row r="92" spans="2:12" s="154" customFormat="1" x14ac:dyDescent="0.25">
      <c r="B92" s="150"/>
      <c r="C92" s="150"/>
      <c r="D92" s="150"/>
      <c r="E92" s="150">
        <v>3293</v>
      </c>
      <c r="F92" s="175" t="s">
        <v>116</v>
      </c>
      <c r="G92" s="151">
        <v>2253.3000000000002</v>
      </c>
      <c r="H92" s="151">
        <v>1990</v>
      </c>
      <c r="I92" s="151">
        <v>1990</v>
      </c>
      <c r="J92" s="152">
        <v>2748.68</v>
      </c>
      <c r="K92" s="153">
        <f t="shared" si="18"/>
        <v>121.98464474326542</v>
      </c>
      <c r="L92" s="153">
        <f t="shared" si="19"/>
        <v>138.12462311557786</v>
      </c>
    </row>
    <row r="93" spans="2:12" s="154" customFormat="1" x14ac:dyDescent="0.25">
      <c r="B93" s="150"/>
      <c r="C93" s="150"/>
      <c r="D93" s="150"/>
      <c r="E93" s="150">
        <v>3294</v>
      </c>
      <c r="F93" s="175" t="s">
        <v>117</v>
      </c>
      <c r="G93" s="151">
        <v>4458.96</v>
      </c>
      <c r="H93" s="151">
        <v>4870</v>
      </c>
      <c r="I93" s="151">
        <v>4870</v>
      </c>
      <c r="J93" s="152">
        <v>4866.8</v>
      </c>
      <c r="K93" s="153">
        <f t="shared" si="18"/>
        <v>109.14652744137648</v>
      </c>
      <c r="L93" s="153">
        <f t="shared" si="19"/>
        <v>99.934291581108837</v>
      </c>
    </row>
    <row r="94" spans="2:12" s="154" customFormat="1" x14ac:dyDescent="0.25">
      <c r="B94" s="150"/>
      <c r="C94" s="150"/>
      <c r="D94" s="150"/>
      <c r="E94" s="150">
        <v>3295</v>
      </c>
      <c r="F94" s="175" t="s">
        <v>118</v>
      </c>
      <c r="G94" s="151">
        <v>976.28</v>
      </c>
      <c r="H94" s="151">
        <v>41050</v>
      </c>
      <c r="I94" s="151">
        <v>41050</v>
      </c>
      <c r="J94" s="152">
        <v>15656.34</v>
      </c>
      <c r="K94" s="153">
        <f t="shared" si="18"/>
        <v>1603.6731265620522</v>
      </c>
      <c r="L94" s="153">
        <f t="shared" si="19"/>
        <v>38.139683313032883</v>
      </c>
    </row>
    <row r="95" spans="2:12" s="154" customFormat="1" x14ac:dyDescent="0.25">
      <c r="B95" s="150"/>
      <c r="C95" s="150"/>
      <c r="D95" s="150"/>
      <c r="E95" s="150">
        <v>3296</v>
      </c>
      <c r="F95" s="158" t="s">
        <v>119</v>
      </c>
      <c r="G95" s="151">
        <v>0</v>
      </c>
      <c r="H95" s="151">
        <v>3000</v>
      </c>
      <c r="I95" s="151">
        <v>3000</v>
      </c>
      <c r="J95" s="152">
        <v>5420.33</v>
      </c>
      <c r="K95" s="153" t="s">
        <v>271</v>
      </c>
      <c r="L95" s="153">
        <f t="shared" si="19"/>
        <v>180.67766666666668</v>
      </c>
    </row>
    <row r="96" spans="2:12" s="154" customFormat="1" x14ac:dyDescent="0.25">
      <c r="B96" s="150"/>
      <c r="C96" s="150"/>
      <c r="D96" s="150"/>
      <c r="E96" s="150">
        <v>3299</v>
      </c>
      <c r="F96" s="175" t="s">
        <v>113</v>
      </c>
      <c r="G96" s="151">
        <v>41851.33</v>
      </c>
      <c r="H96" s="151">
        <v>39950</v>
      </c>
      <c r="I96" s="151">
        <v>39950</v>
      </c>
      <c r="J96" s="152">
        <v>76376.789999999994</v>
      </c>
      <c r="K96" s="153">
        <f t="shared" si="18"/>
        <v>182.49549058536491</v>
      </c>
      <c r="L96" s="153">
        <f t="shared" si="19"/>
        <v>191.18095118898623</v>
      </c>
    </row>
    <row r="97" spans="2:12" x14ac:dyDescent="0.25">
      <c r="B97" s="155"/>
      <c r="C97" s="155">
        <v>34</v>
      </c>
      <c r="D97" s="150"/>
      <c r="E97" s="150"/>
      <c r="F97" s="176" t="s">
        <v>120</v>
      </c>
      <c r="G97" s="148">
        <f>G98+G100</f>
        <v>69113.259999999995</v>
      </c>
      <c r="H97" s="148">
        <f t="shared" ref="H97:J97" si="30">H98+H100</f>
        <v>85691.1</v>
      </c>
      <c r="I97" s="148">
        <v>85691.1</v>
      </c>
      <c r="J97" s="148">
        <f t="shared" si="30"/>
        <v>92043.97</v>
      </c>
      <c r="K97" s="149">
        <f t="shared" si="18"/>
        <v>133.1784522969977</v>
      </c>
      <c r="L97" s="149">
        <f t="shared" si="19"/>
        <v>107.41368706901883</v>
      </c>
    </row>
    <row r="98" spans="2:12" x14ac:dyDescent="0.25">
      <c r="B98" s="155"/>
      <c r="C98" s="155"/>
      <c r="D98" s="155">
        <v>342</v>
      </c>
      <c r="E98" s="150"/>
      <c r="F98" s="176" t="s">
        <v>121</v>
      </c>
      <c r="G98" s="148">
        <f>G99</f>
        <v>6467.97</v>
      </c>
      <c r="H98" s="148">
        <f t="shared" ref="H98:J98" si="31">H99</f>
        <v>1061.0999999999999</v>
      </c>
      <c r="I98" s="148">
        <v>1061.0999999999999</v>
      </c>
      <c r="J98" s="148">
        <f t="shared" si="31"/>
        <v>1002.42</v>
      </c>
      <c r="K98" s="149">
        <f t="shared" si="18"/>
        <v>15.498216596551931</v>
      </c>
      <c r="L98" s="149">
        <f t="shared" si="19"/>
        <v>94.469889737065316</v>
      </c>
    </row>
    <row r="99" spans="2:12" s="154" customFormat="1" ht="45" x14ac:dyDescent="0.25">
      <c r="B99" s="150"/>
      <c r="C99" s="150"/>
      <c r="D99" s="150"/>
      <c r="E99" s="150">
        <v>3423</v>
      </c>
      <c r="F99" s="175" t="s">
        <v>122</v>
      </c>
      <c r="G99" s="151">
        <v>6467.97</v>
      </c>
      <c r="H99" s="151">
        <v>1061.0999999999999</v>
      </c>
      <c r="I99" s="151">
        <v>1061.0999999999999</v>
      </c>
      <c r="J99" s="152">
        <v>1002.42</v>
      </c>
      <c r="K99" s="153">
        <f t="shared" si="18"/>
        <v>15.498216596551931</v>
      </c>
      <c r="L99" s="153">
        <f t="shared" si="19"/>
        <v>94.469889737065316</v>
      </c>
    </row>
    <row r="100" spans="2:12" x14ac:dyDescent="0.25">
      <c r="B100" s="155"/>
      <c r="C100" s="155"/>
      <c r="D100" s="155">
        <v>343</v>
      </c>
      <c r="E100" s="150"/>
      <c r="F100" s="176" t="s">
        <v>123</v>
      </c>
      <c r="G100" s="148">
        <f>SUM(G101:G104)</f>
        <v>62645.29</v>
      </c>
      <c r="H100" s="148">
        <f t="shared" ref="H100:J100" si="32">SUM(H101:H104)</f>
        <v>84630</v>
      </c>
      <c r="I100" s="148">
        <v>84630</v>
      </c>
      <c r="J100" s="148">
        <f t="shared" si="32"/>
        <v>91041.55</v>
      </c>
      <c r="K100" s="149">
        <f t="shared" si="18"/>
        <v>145.3286432228185</v>
      </c>
      <c r="L100" s="149">
        <f t="shared" si="19"/>
        <v>107.57597778565523</v>
      </c>
    </row>
    <row r="101" spans="2:12" s="154" customFormat="1" ht="30" x14ac:dyDescent="0.25">
      <c r="B101" s="150"/>
      <c r="C101" s="150"/>
      <c r="D101" s="150"/>
      <c r="E101" s="150">
        <v>3431</v>
      </c>
      <c r="F101" s="175" t="s">
        <v>124</v>
      </c>
      <c r="G101" s="151">
        <v>12397.34</v>
      </c>
      <c r="H101" s="151">
        <v>12500</v>
      </c>
      <c r="I101" s="151">
        <v>12500</v>
      </c>
      <c r="J101" s="152">
        <v>14610.92</v>
      </c>
      <c r="K101" s="153">
        <f t="shared" si="18"/>
        <v>117.85528185885038</v>
      </c>
      <c r="L101" s="153">
        <f t="shared" si="19"/>
        <v>116.88736</v>
      </c>
    </row>
    <row r="102" spans="2:12" s="154" customFormat="1" ht="30" x14ac:dyDescent="0.25">
      <c r="B102" s="150"/>
      <c r="C102" s="150"/>
      <c r="D102" s="150"/>
      <c r="E102" s="150">
        <v>3432</v>
      </c>
      <c r="F102" s="175" t="s">
        <v>125</v>
      </c>
      <c r="G102" s="151">
        <v>401.31</v>
      </c>
      <c r="H102" s="151">
        <v>50</v>
      </c>
      <c r="I102" s="151">
        <v>50</v>
      </c>
      <c r="J102" s="152">
        <v>43</v>
      </c>
      <c r="K102" s="153">
        <f t="shared" si="18"/>
        <v>10.714908674092348</v>
      </c>
      <c r="L102" s="153">
        <f t="shared" si="19"/>
        <v>86</v>
      </c>
    </row>
    <row r="103" spans="2:12" s="154" customFormat="1" x14ac:dyDescent="0.25">
      <c r="B103" s="150"/>
      <c r="C103" s="150"/>
      <c r="D103" s="150"/>
      <c r="E103" s="150">
        <v>3433</v>
      </c>
      <c r="F103" s="175" t="s">
        <v>126</v>
      </c>
      <c r="G103" s="151">
        <v>36939.9</v>
      </c>
      <c r="H103" s="151">
        <v>53080</v>
      </c>
      <c r="I103" s="151">
        <v>53080</v>
      </c>
      <c r="J103" s="152">
        <v>57205.62</v>
      </c>
      <c r="K103" s="153">
        <f t="shared" si="18"/>
        <v>154.86132880706231</v>
      </c>
      <c r="L103" s="153">
        <f t="shared" si="19"/>
        <v>107.77245666917861</v>
      </c>
    </row>
    <row r="104" spans="2:12" s="154" customFormat="1" x14ac:dyDescent="0.25">
      <c r="B104" s="150"/>
      <c r="C104" s="150"/>
      <c r="D104" s="150"/>
      <c r="E104" s="150">
        <v>3434</v>
      </c>
      <c r="F104" s="175" t="s">
        <v>127</v>
      </c>
      <c r="G104" s="151">
        <v>12906.74</v>
      </c>
      <c r="H104" s="151">
        <v>19000</v>
      </c>
      <c r="I104" s="151">
        <v>19000</v>
      </c>
      <c r="J104" s="152">
        <v>19182.009999999998</v>
      </c>
      <c r="K104" s="153">
        <f t="shared" si="18"/>
        <v>148.62010081554286</v>
      </c>
      <c r="L104" s="153">
        <f t="shared" si="19"/>
        <v>100.95794736842106</v>
      </c>
    </row>
    <row r="105" spans="2:12" x14ac:dyDescent="0.25">
      <c r="B105" s="155"/>
      <c r="C105" s="155">
        <v>38</v>
      </c>
      <c r="D105" s="150"/>
      <c r="E105" s="150"/>
      <c r="F105" s="176" t="s">
        <v>128</v>
      </c>
      <c r="G105" s="148">
        <f>G106+G108</f>
        <v>647.91</v>
      </c>
      <c r="H105" s="148">
        <f t="shared" ref="H105:J105" si="33">H106+H108</f>
        <v>400</v>
      </c>
      <c r="I105" s="148">
        <v>400</v>
      </c>
      <c r="J105" s="148">
        <f t="shared" si="33"/>
        <v>200</v>
      </c>
      <c r="K105" s="149">
        <f t="shared" si="18"/>
        <v>30.868484820422594</v>
      </c>
      <c r="L105" s="149">
        <f t="shared" si="19"/>
        <v>50</v>
      </c>
    </row>
    <row r="106" spans="2:12" x14ac:dyDescent="0.25">
      <c r="B106" s="155"/>
      <c r="C106" s="155"/>
      <c r="D106" s="155">
        <v>381</v>
      </c>
      <c r="E106" s="150"/>
      <c r="F106" s="176" t="s">
        <v>84</v>
      </c>
      <c r="G106" s="148">
        <f>G107</f>
        <v>117.02</v>
      </c>
      <c r="H106" s="148">
        <f t="shared" ref="H106:J106" si="34">H107</f>
        <v>400</v>
      </c>
      <c r="I106" s="148">
        <v>400</v>
      </c>
      <c r="J106" s="148">
        <f t="shared" si="34"/>
        <v>200</v>
      </c>
      <c r="K106" s="149">
        <f t="shared" si="18"/>
        <v>170.91095539224062</v>
      </c>
      <c r="L106" s="149">
        <f t="shared" si="19"/>
        <v>50</v>
      </c>
    </row>
    <row r="107" spans="2:12" s="154" customFormat="1" x14ac:dyDescent="0.25">
      <c r="B107" s="150"/>
      <c r="C107" s="150"/>
      <c r="D107" s="150"/>
      <c r="E107" s="150">
        <v>3811</v>
      </c>
      <c r="F107" s="175" t="s">
        <v>129</v>
      </c>
      <c r="G107" s="151">
        <v>117.02</v>
      </c>
      <c r="H107" s="151">
        <v>400</v>
      </c>
      <c r="I107" s="151">
        <v>400</v>
      </c>
      <c r="J107" s="152">
        <v>200</v>
      </c>
      <c r="K107" s="153">
        <f t="shared" si="18"/>
        <v>170.91095539224062</v>
      </c>
      <c r="L107" s="153">
        <f t="shared" si="19"/>
        <v>50</v>
      </c>
    </row>
    <row r="108" spans="2:12" x14ac:dyDescent="0.25">
      <c r="B108" s="155"/>
      <c r="C108" s="155"/>
      <c r="D108" s="155">
        <v>383</v>
      </c>
      <c r="E108" s="150"/>
      <c r="F108" s="176" t="s">
        <v>130</v>
      </c>
      <c r="G108" s="148">
        <f>G109</f>
        <v>530.89</v>
      </c>
      <c r="H108" s="148">
        <f t="shared" ref="H108:J108" si="35">H109</f>
        <v>0</v>
      </c>
      <c r="I108" s="148">
        <f t="shared" si="35"/>
        <v>0</v>
      </c>
      <c r="J108" s="148">
        <f t="shared" si="35"/>
        <v>0</v>
      </c>
      <c r="K108" s="149">
        <f t="shared" si="18"/>
        <v>0</v>
      </c>
      <c r="L108" s="153" t="s">
        <v>271</v>
      </c>
    </row>
    <row r="109" spans="2:12" s="154" customFormat="1" x14ac:dyDescent="0.25">
      <c r="B109" s="150"/>
      <c r="C109" s="150"/>
      <c r="D109" s="150"/>
      <c r="E109" s="150">
        <v>3833</v>
      </c>
      <c r="F109" s="175" t="s">
        <v>131</v>
      </c>
      <c r="G109" s="151">
        <v>530.89</v>
      </c>
      <c r="H109" s="151">
        <v>0</v>
      </c>
      <c r="I109" s="151">
        <v>0</v>
      </c>
      <c r="J109" s="152">
        <v>0</v>
      </c>
      <c r="K109" s="153">
        <f t="shared" si="18"/>
        <v>0</v>
      </c>
      <c r="L109" s="153" t="s">
        <v>271</v>
      </c>
    </row>
    <row r="110" spans="2:12" ht="31.5" x14ac:dyDescent="0.25">
      <c r="B110" s="177">
        <v>4</v>
      </c>
      <c r="C110" s="177"/>
      <c r="D110" s="177"/>
      <c r="E110" s="178"/>
      <c r="F110" s="179" t="s">
        <v>6</v>
      </c>
      <c r="G110" s="144">
        <f>G111+G114+G125</f>
        <v>680949.70000000007</v>
      </c>
      <c r="H110" s="144">
        <f t="shared" ref="H110:J110" si="36">H111+H114+H125</f>
        <v>9510519.5699999984</v>
      </c>
      <c r="I110" s="144">
        <v>9510519.5699999984</v>
      </c>
      <c r="J110" s="144">
        <f t="shared" si="36"/>
        <v>7918050.4199999999</v>
      </c>
      <c r="K110" s="145">
        <f t="shared" si="18"/>
        <v>1162.7951991167627</v>
      </c>
      <c r="L110" s="145">
        <f t="shared" si="19"/>
        <v>83.25570818419547</v>
      </c>
    </row>
    <row r="111" spans="2:12" ht="30" x14ac:dyDescent="0.25">
      <c r="B111" s="146"/>
      <c r="C111" s="146">
        <v>41</v>
      </c>
      <c r="D111" s="146"/>
      <c r="E111" s="147"/>
      <c r="F111" s="180" t="s">
        <v>7</v>
      </c>
      <c r="G111" s="148">
        <f>G112</f>
        <v>1798.23</v>
      </c>
      <c r="H111" s="148">
        <f t="shared" ref="H111:J112" si="37">H112</f>
        <v>10410.6</v>
      </c>
      <c r="I111" s="148">
        <v>10410.6</v>
      </c>
      <c r="J111" s="148">
        <f t="shared" si="37"/>
        <v>9758.35</v>
      </c>
      <c r="K111" s="149">
        <f t="shared" si="18"/>
        <v>542.6641753279614</v>
      </c>
      <c r="L111" s="149">
        <f t="shared" si="19"/>
        <v>93.734751119051737</v>
      </c>
    </row>
    <row r="112" spans="2:12" x14ac:dyDescent="0.25">
      <c r="B112" s="146"/>
      <c r="C112" s="146"/>
      <c r="D112" s="155">
        <v>412</v>
      </c>
      <c r="E112" s="150"/>
      <c r="F112" s="176" t="s">
        <v>132</v>
      </c>
      <c r="G112" s="148">
        <f>G113</f>
        <v>1798.23</v>
      </c>
      <c r="H112" s="148">
        <f t="shared" si="37"/>
        <v>10410.6</v>
      </c>
      <c r="I112" s="148">
        <v>10410.6</v>
      </c>
      <c r="J112" s="148">
        <f t="shared" si="37"/>
        <v>9758.35</v>
      </c>
      <c r="K112" s="149">
        <f t="shared" si="18"/>
        <v>542.6641753279614</v>
      </c>
      <c r="L112" s="149">
        <f t="shared" si="19"/>
        <v>93.734751119051737</v>
      </c>
    </row>
    <row r="113" spans="2:12" s="154" customFormat="1" x14ac:dyDescent="0.25">
      <c r="B113" s="147"/>
      <c r="C113" s="147"/>
      <c r="D113" s="150"/>
      <c r="E113" s="150">
        <v>4123</v>
      </c>
      <c r="F113" s="175" t="s">
        <v>133</v>
      </c>
      <c r="G113" s="151">
        <v>1798.23</v>
      </c>
      <c r="H113" s="151">
        <v>10410.6</v>
      </c>
      <c r="I113" s="181">
        <v>10410.6</v>
      </c>
      <c r="J113" s="152">
        <v>9758.35</v>
      </c>
      <c r="K113" s="153">
        <f t="shared" si="18"/>
        <v>542.6641753279614</v>
      </c>
      <c r="L113" s="153">
        <f t="shared" si="19"/>
        <v>93.734751119051737</v>
      </c>
    </row>
    <row r="114" spans="2:12" ht="30" x14ac:dyDescent="0.25">
      <c r="B114" s="146"/>
      <c r="C114" s="146">
        <v>42</v>
      </c>
      <c r="D114" s="146"/>
      <c r="E114" s="147"/>
      <c r="F114" s="180" t="s">
        <v>134</v>
      </c>
      <c r="G114" s="148">
        <f>G115+G117+G123</f>
        <v>546883.35000000009</v>
      </c>
      <c r="H114" s="148">
        <f t="shared" ref="H114:J114" si="38">H115+H117+H123</f>
        <v>754859.07000000007</v>
      </c>
      <c r="I114" s="148">
        <v>754859.07000000007</v>
      </c>
      <c r="J114" s="148">
        <f t="shared" si="38"/>
        <v>625148.54</v>
      </c>
      <c r="K114" s="149">
        <f t="shared" si="18"/>
        <v>114.31113051805288</v>
      </c>
      <c r="L114" s="149">
        <f t="shared" si="19"/>
        <v>82.816589856964953</v>
      </c>
    </row>
    <row r="115" spans="2:12" x14ac:dyDescent="0.25">
      <c r="B115" s="146"/>
      <c r="C115" s="146"/>
      <c r="D115" s="155">
        <v>421</v>
      </c>
      <c r="E115" s="150"/>
      <c r="F115" s="182" t="s">
        <v>135</v>
      </c>
      <c r="G115" s="148">
        <f>G116</f>
        <v>0</v>
      </c>
      <c r="H115" s="148">
        <f t="shared" ref="H115:J115" si="39">H116</f>
        <v>0</v>
      </c>
      <c r="I115" s="148">
        <v>0</v>
      </c>
      <c r="J115" s="148">
        <f t="shared" si="39"/>
        <v>1000</v>
      </c>
      <c r="K115" s="149" t="s">
        <v>271</v>
      </c>
      <c r="L115" s="149" t="s">
        <v>271</v>
      </c>
    </row>
    <row r="116" spans="2:12" s="154" customFormat="1" x14ac:dyDescent="0.25">
      <c r="B116" s="183"/>
      <c r="C116" s="183"/>
      <c r="D116" s="184"/>
      <c r="E116" s="184">
        <v>4212</v>
      </c>
      <c r="F116" s="185" t="s">
        <v>136</v>
      </c>
      <c r="G116" s="186">
        <v>0</v>
      </c>
      <c r="H116" s="186">
        <v>0</v>
      </c>
      <c r="I116" s="187">
        <v>0</v>
      </c>
      <c r="J116" s="188">
        <v>1000</v>
      </c>
      <c r="K116" s="153" t="s">
        <v>271</v>
      </c>
      <c r="L116" s="153" t="s">
        <v>271</v>
      </c>
    </row>
    <row r="117" spans="2:12" x14ac:dyDescent="0.25">
      <c r="B117" s="189"/>
      <c r="C117" s="189"/>
      <c r="D117" s="190">
        <v>422</v>
      </c>
      <c r="E117" s="191"/>
      <c r="F117" s="192" t="s">
        <v>137</v>
      </c>
      <c r="G117" s="193">
        <f>SUM(G118:G122)</f>
        <v>508519.82000000007</v>
      </c>
      <c r="H117" s="193">
        <f t="shared" ref="H117:J117" si="40">SUM(H118:H122)</f>
        <v>738570.77</v>
      </c>
      <c r="I117" s="193">
        <v>738570.77</v>
      </c>
      <c r="J117" s="193">
        <f t="shared" si="40"/>
        <v>579760.24</v>
      </c>
      <c r="K117" s="149">
        <f t="shared" ref="K117:K127" si="41">J117/G117*100</f>
        <v>114.00936938898467</v>
      </c>
      <c r="L117" s="149">
        <f t="shared" ref="L117:L128" si="42">J117/I117*100</f>
        <v>78.49758798334247</v>
      </c>
    </row>
    <row r="118" spans="2:12" s="154" customFormat="1" x14ac:dyDescent="0.25">
      <c r="B118" s="194"/>
      <c r="C118" s="194"/>
      <c r="D118" s="191"/>
      <c r="E118" s="191">
        <v>4221</v>
      </c>
      <c r="F118" s="195" t="s">
        <v>138</v>
      </c>
      <c r="G118" s="152">
        <v>69391.61</v>
      </c>
      <c r="H118" s="152">
        <v>67577.850000000006</v>
      </c>
      <c r="I118" s="152">
        <v>67577.850000000006</v>
      </c>
      <c r="J118" s="152">
        <v>75884.460000000006</v>
      </c>
      <c r="K118" s="153">
        <f t="shared" si="41"/>
        <v>109.35682282051103</v>
      </c>
      <c r="L118" s="153">
        <f t="shared" si="42"/>
        <v>112.29191221679883</v>
      </c>
    </row>
    <row r="119" spans="2:12" s="154" customFormat="1" x14ac:dyDescent="0.25">
      <c r="B119" s="194"/>
      <c r="C119" s="194"/>
      <c r="D119" s="191"/>
      <c r="E119" s="191">
        <v>4222</v>
      </c>
      <c r="F119" s="195" t="s">
        <v>139</v>
      </c>
      <c r="G119" s="152">
        <v>986.17</v>
      </c>
      <c r="H119" s="152">
        <v>3980</v>
      </c>
      <c r="I119" s="152">
        <v>3980</v>
      </c>
      <c r="J119" s="152">
        <v>625.4</v>
      </c>
      <c r="K119" s="153">
        <f t="shared" si="41"/>
        <v>63.417057910907857</v>
      </c>
      <c r="L119" s="153">
        <f t="shared" si="42"/>
        <v>15.71356783919598</v>
      </c>
    </row>
    <row r="120" spans="2:12" s="154" customFormat="1" x14ac:dyDescent="0.25">
      <c r="B120" s="194"/>
      <c r="C120" s="194"/>
      <c r="D120" s="191"/>
      <c r="E120" s="191">
        <v>4223</v>
      </c>
      <c r="F120" s="195" t="s">
        <v>140</v>
      </c>
      <c r="G120" s="152">
        <v>0</v>
      </c>
      <c r="H120" s="152">
        <v>2660</v>
      </c>
      <c r="I120" s="152">
        <v>2660</v>
      </c>
      <c r="J120" s="152">
        <v>2316.64</v>
      </c>
      <c r="K120" s="153" t="s">
        <v>271</v>
      </c>
      <c r="L120" s="153">
        <f t="shared" si="42"/>
        <v>87.091729323308272</v>
      </c>
    </row>
    <row r="121" spans="2:12" s="154" customFormat="1" x14ac:dyDescent="0.25">
      <c r="B121" s="196"/>
      <c r="C121" s="196"/>
      <c r="D121" s="197"/>
      <c r="E121" s="197">
        <v>4224</v>
      </c>
      <c r="F121" s="195" t="s">
        <v>141</v>
      </c>
      <c r="G121" s="188">
        <v>323005.02</v>
      </c>
      <c r="H121" s="188">
        <v>331944.67</v>
      </c>
      <c r="I121" s="188">
        <v>331944.67</v>
      </c>
      <c r="J121" s="188">
        <v>149602.42000000001</v>
      </c>
      <c r="K121" s="153">
        <f t="shared" si="41"/>
        <v>46.315818868697463</v>
      </c>
      <c r="L121" s="153">
        <f t="shared" si="42"/>
        <v>45.068480840496704</v>
      </c>
    </row>
    <row r="122" spans="2:12" s="154" customFormat="1" ht="30" x14ac:dyDescent="0.25">
      <c r="B122" s="194"/>
      <c r="C122" s="194"/>
      <c r="D122" s="191"/>
      <c r="E122" s="191">
        <v>4227</v>
      </c>
      <c r="F122" s="195" t="s">
        <v>142</v>
      </c>
      <c r="G122" s="152">
        <v>115137.02</v>
      </c>
      <c r="H122" s="152">
        <v>332408.25</v>
      </c>
      <c r="I122" s="152">
        <v>332408.25</v>
      </c>
      <c r="J122" s="152">
        <v>351331.32</v>
      </c>
      <c r="K122" s="153">
        <f t="shared" si="41"/>
        <v>305.14192568124486</v>
      </c>
      <c r="L122" s="153">
        <f t="shared" si="42"/>
        <v>105.69271972040406</v>
      </c>
    </row>
    <row r="123" spans="2:12" x14ac:dyDescent="0.25">
      <c r="B123" s="189"/>
      <c r="C123" s="189"/>
      <c r="D123" s="190">
        <v>426</v>
      </c>
      <c r="E123" s="191"/>
      <c r="F123" s="182" t="s">
        <v>143</v>
      </c>
      <c r="G123" s="193">
        <f>G124</f>
        <v>38363.53</v>
      </c>
      <c r="H123" s="193">
        <f t="shared" ref="H123:J123" si="43">H124</f>
        <v>16288.3</v>
      </c>
      <c r="I123" s="193">
        <v>16288.3</v>
      </c>
      <c r="J123" s="193">
        <f t="shared" si="43"/>
        <v>44388.3</v>
      </c>
      <c r="K123" s="149">
        <f t="shared" si="41"/>
        <v>115.70442031794259</v>
      </c>
      <c r="L123" s="149">
        <f t="shared" si="42"/>
        <v>272.51646887643284</v>
      </c>
    </row>
    <row r="124" spans="2:12" s="154" customFormat="1" x14ac:dyDescent="0.25">
      <c r="B124" s="194"/>
      <c r="C124" s="194"/>
      <c r="D124" s="191"/>
      <c r="E124" s="191">
        <v>4262</v>
      </c>
      <c r="F124" s="185" t="s">
        <v>144</v>
      </c>
      <c r="G124" s="152">
        <v>38363.53</v>
      </c>
      <c r="H124" s="152">
        <v>16288.3</v>
      </c>
      <c r="I124" s="152">
        <v>16288.3</v>
      </c>
      <c r="J124" s="152">
        <v>44388.3</v>
      </c>
      <c r="K124" s="153">
        <f t="shared" si="41"/>
        <v>115.70442031794259</v>
      </c>
      <c r="L124" s="153">
        <f t="shared" si="42"/>
        <v>272.51646887643284</v>
      </c>
    </row>
    <row r="125" spans="2:12" ht="30" x14ac:dyDescent="0.25">
      <c r="B125" s="189"/>
      <c r="C125" s="190">
        <v>45</v>
      </c>
      <c r="D125" s="190"/>
      <c r="E125" s="191"/>
      <c r="F125" s="192" t="s">
        <v>145</v>
      </c>
      <c r="G125" s="193">
        <f>G126</f>
        <v>132268.12</v>
      </c>
      <c r="H125" s="193">
        <f t="shared" ref="H125:J125" si="44">H126</f>
        <v>8745249.8999999985</v>
      </c>
      <c r="I125" s="193">
        <v>8745249.8999999985</v>
      </c>
      <c r="J125" s="193">
        <f t="shared" si="44"/>
        <v>7283143.5300000003</v>
      </c>
      <c r="K125" s="149">
        <f t="shared" si="41"/>
        <v>5506.3484156272889</v>
      </c>
      <c r="L125" s="149">
        <f t="shared" si="42"/>
        <v>83.281136768887549</v>
      </c>
    </row>
    <row r="126" spans="2:12" ht="30" x14ac:dyDescent="0.25">
      <c r="B126" s="189"/>
      <c r="C126" s="189"/>
      <c r="D126" s="190">
        <v>451</v>
      </c>
      <c r="E126" s="191"/>
      <c r="F126" s="192" t="s">
        <v>146</v>
      </c>
      <c r="G126" s="193">
        <f>G127+G128</f>
        <v>132268.12</v>
      </c>
      <c r="H126" s="193">
        <f t="shared" ref="H126:J126" si="45">H127+H128</f>
        <v>8745249.8999999985</v>
      </c>
      <c r="I126" s="193">
        <v>8745249.8999999985</v>
      </c>
      <c r="J126" s="193">
        <f t="shared" si="45"/>
        <v>7283143.5300000003</v>
      </c>
      <c r="K126" s="149">
        <f t="shared" si="41"/>
        <v>5506.3484156272889</v>
      </c>
      <c r="L126" s="149">
        <f t="shared" si="42"/>
        <v>83.281136768887549</v>
      </c>
    </row>
    <row r="127" spans="2:12" s="154" customFormat="1" ht="30" x14ac:dyDescent="0.25">
      <c r="B127" s="194"/>
      <c r="C127" s="194"/>
      <c r="D127" s="194"/>
      <c r="E127" s="191">
        <v>4511</v>
      </c>
      <c r="F127" s="195" t="s">
        <v>146</v>
      </c>
      <c r="G127" s="152">
        <v>132268.12</v>
      </c>
      <c r="H127" s="152">
        <v>8729777.6199999992</v>
      </c>
      <c r="I127" s="152">
        <v>8729777.6199999992</v>
      </c>
      <c r="J127" s="152">
        <v>7271135.4000000004</v>
      </c>
      <c r="K127" s="153">
        <f t="shared" si="41"/>
        <v>5497.2697880638216</v>
      </c>
      <c r="L127" s="153">
        <f t="shared" si="42"/>
        <v>83.29118697527602</v>
      </c>
    </row>
    <row r="128" spans="2:12" s="154" customFormat="1" ht="30" x14ac:dyDescent="0.25">
      <c r="B128" s="194"/>
      <c r="C128" s="194"/>
      <c r="D128" s="194"/>
      <c r="E128" s="191">
        <v>4521</v>
      </c>
      <c r="F128" s="195" t="s">
        <v>170</v>
      </c>
      <c r="G128" s="152">
        <v>0</v>
      </c>
      <c r="H128" s="152">
        <v>15472.28</v>
      </c>
      <c r="I128" s="152">
        <v>15472.28</v>
      </c>
      <c r="J128" s="152">
        <v>12008.13</v>
      </c>
      <c r="K128" s="153" t="s">
        <v>271</v>
      </c>
      <c r="L128" s="153">
        <f t="shared" si="42"/>
        <v>77.610604254835096</v>
      </c>
    </row>
  </sheetData>
  <mergeCells count="8">
    <mergeCell ref="F1:J1"/>
    <mergeCell ref="B9:F9"/>
    <mergeCell ref="B10:F10"/>
    <mergeCell ref="B53:F53"/>
    <mergeCell ref="B54:F54"/>
    <mergeCell ref="B3:L3"/>
    <mergeCell ref="B5:L5"/>
    <mergeCell ref="B7:L7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41"/>
  <sheetViews>
    <sheetView topLeftCell="A31" workbookViewId="0">
      <selection activeCell="E20" sqref="E20"/>
    </sheetView>
  </sheetViews>
  <sheetFormatPr defaultRowHeight="15.75" x14ac:dyDescent="0.25"/>
  <cols>
    <col min="1" max="1" width="9.140625" style="96"/>
    <col min="2" max="2" width="37.7109375" style="96" customWidth="1"/>
    <col min="3" max="5" width="25.28515625" style="96" customWidth="1"/>
    <col min="6" max="6" width="25.28515625" style="204" customWidth="1"/>
    <col min="7" max="8" width="15.7109375" style="96" customWidth="1"/>
    <col min="9" max="16384" width="9.140625" style="96"/>
  </cols>
  <sheetData>
    <row r="1" spans="2:8" ht="54.75" customHeight="1" x14ac:dyDescent="0.25">
      <c r="B1" s="58"/>
      <c r="C1" s="60" t="s">
        <v>347</v>
      </c>
      <c r="D1" s="60"/>
      <c r="E1" s="60"/>
      <c r="F1" s="60"/>
      <c r="G1" s="58"/>
      <c r="H1" s="58"/>
    </row>
    <row r="2" spans="2:8" ht="9.75" customHeight="1" x14ac:dyDescent="0.25">
      <c r="B2" s="59"/>
      <c r="C2" s="59"/>
      <c r="D2" s="59"/>
      <c r="E2" s="59"/>
      <c r="F2" s="198"/>
      <c r="G2" s="137"/>
      <c r="H2" s="137"/>
    </row>
    <row r="3" spans="2:8" ht="15.75" customHeight="1" x14ac:dyDescent="0.25">
      <c r="B3" s="62" t="s">
        <v>37</v>
      </c>
      <c r="C3" s="62"/>
      <c r="D3" s="62"/>
      <c r="E3" s="62"/>
      <c r="F3" s="62"/>
      <c r="G3" s="62"/>
      <c r="H3" s="62"/>
    </row>
    <row r="4" spans="2:8" x14ac:dyDescent="0.25">
      <c r="B4" s="59"/>
      <c r="C4" s="59"/>
      <c r="D4" s="59"/>
      <c r="E4" s="59"/>
      <c r="F4" s="198"/>
      <c r="G4" s="137"/>
      <c r="H4" s="137"/>
    </row>
    <row r="5" spans="2:8" ht="47.25" x14ac:dyDescent="0.25">
      <c r="B5" s="141" t="s">
        <v>8</v>
      </c>
      <c r="C5" s="141" t="s">
        <v>352</v>
      </c>
      <c r="D5" s="141" t="s">
        <v>66</v>
      </c>
      <c r="E5" s="141" t="s">
        <v>67</v>
      </c>
      <c r="F5" s="174" t="s">
        <v>353</v>
      </c>
      <c r="G5" s="141" t="s">
        <v>17</v>
      </c>
      <c r="H5" s="141" t="s">
        <v>44</v>
      </c>
    </row>
    <row r="6" spans="2:8" x14ac:dyDescent="0.25">
      <c r="B6" s="141">
        <v>1</v>
      </c>
      <c r="C6" s="141">
        <v>2</v>
      </c>
      <c r="D6" s="141">
        <v>3</v>
      </c>
      <c r="E6" s="141">
        <v>4</v>
      </c>
      <c r="F6" s="174">
        <v>5</v>
      </c>
      <c r="G6" s="141" t="s">
        <v>19</v>
      </c>
      <c r="H6" s="141" t="s">
        <v>20</v>
      </c>
    </row>
    <row r="7" spans="2:8" s="165" customFormat="1" x14ac:dyDescent="0.25">
      <c r="B7" s="142" t="s">
        <v>36</v>
      </c>
      <c r="C7" s="144">
        <f>C8+C11+C13+C15+C17+C21</f>
        <v>19294935.27</v>
      </c>
      <c r="D7" s="144">
        <f t="shared" ref="D7:F7" si="0">D8+D11+D13+D15+D17+D21</f>
        <v>34581857.140000001</v>
      </c>
      <c r="E7" s="144">
        <f t="shared" si="0"/>
        <v>34581857.140000001</v>
      </c>
      <c r="F7" s="144">
        <f t="shared" si="0"/>
        <v>33111298.149999999</v>
      </c>
      <c r="G7" s="145">
        <f>F7/C7*100</f>
        <v>171.60616341368012</v>
      </c>
      <c r="H7" s="145">
        <f>F7/E7*100</f>
        <v>95.747599719567859</v>
      </c>
    </row>
    <row r="8" spans="2:8" s="165" customFormat="1" x14ac:dyDescent="0.25">
      <c r="B8" s="142" t="s">
        <v>34</v>
      </c>
      <c r="C8" s="144">
        <f>C9+C10</f>
        <v>765741.52999999991</v>
      </c>
      <c r="D8" s="144">
        <f t="shared" ref="D8:F8" si="1">D9+D10</f>
        <v>926011.19</v>
      </c>
      <c r="E8" s="144">
        <f t="shared" si="1"/>
        <v>926011.19</v>
      </c>
      <c r="F8" s="144">
        <f t="shared" si="1"/>
        <v>4110349.9899999998</v>
      </c>
      <c r="G8" s="145">
        <f t="shared" ref="G8:G41" si="2">F8/C8*100</f>
        <v>536.78034022785732</v>
      </c>
      <c r="H8" s="145">
        <f t="shared" ref="H8:H39" si="3">F8/E8*100</f>
        <v>443.87692442463901</v>
      </c>
    </row>
    <row r="9" spans="2:8" x14ac:dyDescent="0.25">
      <c r="B9" s="199" t="s">
        <v>33</v>
      </c>
      <c r="C9" s="148">
        <v>194369.84</v>
      </c>
      <c r="D9" s="148">
        <v>288941.71000000002</v>
      </c>
      <c r="E9" s="148">
        <v>288941.71000000002</v>
      </c>
      <c r="F9" s="193">
        <v>3473280.51</v>
      </c>
      <c r="G9" s="149">
        <f t="shared" si="2"/>
        <v>1786.9441627363585</v>
      </c>
      <c r="H9" s="149">
        <f t="shared" si="3"/>
        <v>1202.0696181247074</v>
      </c>
    </row>
    <row r="10" spans="2:8" x14ac:dyDescent="0.25">
      <c r="B10" s="200" t="s">
        <v>147</v>
      </c>
      <c r="C10" s="148">
        <v>571371.68999999994</v>
      </c>
      <c r="D10" s="148">
        <v>637069.48</v>
      </c>
      <c r="E10" s="148">
        <v>637069.48</v>
      </c>
      <c r="F10" s="193">
        <v>637069.48</v>
      </c>
      <c r="G10" s="149">
        <f t="shared" si="2"/>
        <v>111.49825781532859</v>
      </c>
      <c r="H10" s="149">
        <f t="shared" si="3"/>
        <v>100</v>
      </c>
    </row>
    <row r="11" spans="2:8" s="165" customFormat="1" x14ac:dyDescent="0.25">
      <c r="B11" s="142" t="s">
        <v>148</v>
      </c>
      <c r="C11" s="144">
        <f>C12</f>
        <v>51025.14</v>
      </c>
      <c r="D11" s="144">
        <f t="shared" ref="D11:F11" si="4">D12</f>
        <v>78270</v>
      </c>
      <c r="E11" s="144">
        <f t="shared" si="4"/>
        <v>78270</v>
      </c>
      <c r="F11" s="144">
        <f t="shared" si="4"/>
        <v>55633.88</v>
      </c>
      <c r="G11" s="145">
        <f t="shared" si="2"/>
        <v>109.032292709045</v>
      </c>
      <c r="H11" s="145">
        <f t="shared" si="3"/>
        <v>71.079442953877603</v>
      </c>
    </row>
    <row r="12" spans="2:8" x14ac:dyDescent="0.25">
      <c r="B12" s="201" t="s">
        <v>149</v>
      </c>
      <c r="C12" s="148">
        <v>51025.14</v>
      </c>
      <c r="D12" s="148">
        <v>78270</v>
      </c>
      <c r="E12" s="202">
        <v>78270</v>
      </c>
      <c r="F12" s="193">
        <v>55633.88</v>
      </c>
      <c r="G12" s="149">
        <f t="shared" si="2"/>
        <v>109.032292709045</v>
      </c>
      <c r="H12" s="149">
        <f t="shared" si="3"/>
        <v>71.079442953877603</v>
      </c>
    </row>
    <row r="13" spans="2:8" s="165" customFormat="1" x14ac:dyDescent="0.25">
      <c r="B13" s="142" t="s">
        <v>32</v>
      </c>
      <c r="C13" s="144">
        <f>C14</f>
        <v>2921363.22</v>
      </c>
      <c r="D13" s="144">
        <f t="shared" ref="D13:F13" si="5">D14</f>
        <v>3187260</v>
      </c>
      <c r="E13" s="144">
        <f t="shared" si="5"/>
        <v>3187260</v>
      </c>
      <c r="F13" s="144">
        <f t="shared" si="5"/>
        <v>3128635.63</v>
      </c>
      <c r="G13" s="145">
        <f t="shared" si="2"/>
        <v>107.09505783399298</v>
      </c>
      <c r="H13" s="145">
        <f t="shared" si="3"/>
        <v>98.160665587369706</v>
      </c>
    </row>
    <row r="14" spans="2:8" x14ac:dyDescent="0.25">
      <c r="B14" s="201" t="s">
        <v>31</v>
      </c>
      <c r="C14" s="148">
        <v>2921363.22</v>
      </c>
      <c r="D14" s="148">
        <v>3187260</v>
      </c>
      <c r="E14" s="202">
        <v>3187260</v>
      </c>
      <c r="F14" s="193">
        <v>3128635.63</v>
      </c>
      <c r="G14" s="149">
        <f t="shared" si="2"/>
        <v>107.09505783399298</v>
      </c>
      <c r="H14" s="149">
        <f t="shared" si="3"/>
        <v>98.160665587369706</v>
      </c>
    </row>
    <row r="15" spans="2:8" s="165" customFormat="1" x14ac:dyDescent="0.25">
      <c r="B15" s="142" t="s">
        <v>150</v>
      </c>
      <c r="C15" s="144">
        <f>C16</f>
        <v>2034703.23</v>
      </c>
      <c r="D15" s="144">
        <f t="shared" ref="D15:F15" si="6">D16</f>
        <v>2432510</v>
      </c>
      <c r="E15" s="144">
        <f t="shared" si="6"/>
        <v>2432510</v>
      </c>
      <c r="F15" s="144">
        <f t="shared" si="6"/>
        <v>2341932.81</v>
      </c>
      <c r="G15" s="145">
        <f t="shared" si="2"/>
        <v>115.09947865959795</v>
      </c>
      <c r="H15" s="145">
        <f t="shared" si="3"/>
        <v>96.27638981956909</v>
      </c>
    </row>
    <row r="16" spans="2:8" x14ac:dyDescent="0.25">
      <c r="B16" s="201" t="s">
        <v>151</v>
      </c>
      <c r="C16" s="148">
        <v>2034703.23</v>
      </c>
      <c r="D16" s="148">
        <v>2432510</v>
      </c>
      <c r="E16" s="202">
        <v>2432510</v>
      </c>
      <c r="F16" s="193">
        <v>2341932.81</v>
      </c>
      <c r="G16" s="149">
        <f t="shared" si="2"/>
        <v>115.09947865959795</v>
      </c>
      <c r="H16" s="149">
        <f t="shared" si="3"/>
        <v>96.27638981956909</v>
      </c>
    </row>
    <row r="17" spans="2:8" s="165" customFormat="1" x14ac:dyDescent="0.25">
      <c r="B17" s="142" t="s">
        <v>152</v>
      </c>
      <c r="C17" s="144">
        <f>C18+C19+C20</f>
        <v>13503936.939999999</v>
      </c>
      <c r="D17" s="144">
        <f t="shared" ref="D17:F17" si="7">D18+D19+D20</f>
        <v>27928925.950000003</v>
      </c>
      <c r="E17" s="144">
        <f t="shared" si="7"/>
        <v>27928925.950000003</v>
      </c>
      <c r="F17" s="144">
        <f t="shared" si="7"/>
        <v>23466934.879999999</v>
      </c>
      <c r="G17" s="145">
        <f t="shared" si="2"/>
        <v>173.77846908103228</v>
      </c>
      <c r="H17" s="145">
        <f t="shared" si="3"/>
        <v>84.023764186320221</v>
      </c>
    </row>
    <row r="18" spans="2:8" x14ac:dyDescent="0.25">
      <c r="B18" s="201" t="s">
        <v>153</v>
      </c>
      <c r="C18" s="148">
        <v>1798468.15</v>
      </c>
      <c r="D18" s="148">
        <v>1534882.53</v>
      </c>
      <c r="E18" s="202">
        <v>1534882.53</v>
      </c>
      <c r="F18" s="193">
        <v>1182532.99</v>
      </c>
      <c r="G18" s="149">
        <f t="shared" si="2"/>
        <v>65.752234199977352</v>
      </c>
      <c r="H18" s="149">
        <f t="shared" si="3"/>
        <v>77.043875794195145</v>
      </c>
    </row>
    <row r="19" spans="2:8" x14ac:dyDescent="0.25">
      <c r="B19" s="201" t="s">
        <v>154</v>
      </c>
      <c r="C19" s="148">
        <v>11690582.109999999</v>
      </c>
      <c r="D19" s="148">
        <v>16600926</v>
      </c>
      <c r="E19" s="202">
        <v>16600926</v>
      </c>
      <c r="F19" s="193">
        <v>17038254.920000002</v>
      </c>
      <c r="G19" s="149">
        <f t="shared" si="2"/>
        <v>145.74342628692253</v>
      </c>
      <c r="H19" s="149">
        <f t="shared" si="3"/>
        <v>102.63436461315472</v>
      </c>
    </row>
    <row r="20" spans="2:8" x14ac:dyDescent="0.25">
      <c r="B20" s="201" t="s">
        <v>155</v>
      </c>
      <c r="C20" s="148">
        <v>14886.68</v>
      </c>
      <c r="D20" s="148">
        <v>9793117.4199999999</v>
      </c>
      <c r="E20" s="202">
        <v>9793117.4199999999</v>
      </c>
      <c r="F20" s="193">
        <v>5246146.97</v>
      </c>
      <c r="G20" s="149">
        <f t="shared" si="2"/>
        <v>35240.543694094318</v>
      </c>
      <c r="H20" s="149">
        <f t="shared" si="3"/>
        <v>53.569734181743321</v>
      </c>
    </row>
    <row r="21" spans="2:8" ht="31.5" x14ac:dyDescent="0.25">
      <c r="B21" s="142" t="s">
        <v>156</v>
      </c>
      <c r="C21" s="144">
        <f>C22</f>
        <v>18165.21</v>
      </c>
      <c r="D21" s="144">
        <f t="shared" ref="D21:F21" si="8">D22</f>
        <v>28880</v>
      </c>
      <c r="E21" s="144">
        <f t="shared" si="8"/>
        <v>28880</v>
      </c>
      <c r="F21" s="144">
        <f t="shared" si="8"/>
        <v>7810.96</v>
      </c>
      <c r="G21" s="145">
        <f t="shared" si="2"/>
        <v>42.999557946205961</v>
      </c>
      <c r="H21" s="145">
        <f t="shared" si="3"/>
        <v>27.046260387811632</v>
      </c>
    </row>
    <row r="22" spans="2:8" ht="30" x14ac:dyDescent="0.25">
      <c r="B22" s="201" t="s">
        <v>157</v>
      </c>
      <c r="C22" s="148">
        <v>18165.21</v>
      </c>
      <c r="D22" s="148">
        <v>28880</v>
      </c>
      <c r="E22" s="202">
        <v>28880</v>
      </c>
      <c r="F22" s="193">
        <v>7810.96</v>
      </c>
      <c r="G22" s="149">
        <f t="shared" si="2"/>
        <v>42.999557946205961</v>
      </c>
      <c r="H22" s="149">
        <f t="shared" si="3"/>
        <v>27.046260387811632</v>
      </c>
    </row>
    <row r="23" spans="2:8" x14ac:dyDescent="0.25">
      <c r="B23" s="201"/>
      <c r="C23" s="148"/>
      <c r="D23" s="148"/>
      <c r="E23" s="202"/>
      <c r="F23" s="193"/>
      <c r="G23" s="149"/>
      <c r="H23" s="149"/>
    </row>
    <row r="24" spans="2:8" s="165" customFormat="1" ht="15.75" customHeight="1" x14ac:dyDescent="0.25">
      <c r="B24" s="142" t="s">
        <v>35</v>
      </c>
      <c r="C24" s="144">
        <f>C25+C28+C30+C32+C34+C38+C40</f>
        <v>21365228.820000004</v>
      </c>
      <c r="D24" s="144">
        <f t="shared" ref="D24:F24" si="9">D25+D28+D30+D32+D34+D38+D40</f>
        <v>34416882.660000004</v>
      </c>
      <c r="E24" s="144">
        <f t="shared" si="9"/>
        <v>34416882.660000004</v>
      </c>
      <c r="F24" s="144">
        <f t="shared" si="9"/>
        <v>32463890.899999999</v>
      </c>
      <c r="G24" s="145">
        <f t="shared" si="2"/>
        <v>151.94731202509064</v>
      </c>
      <c r="H24" s="145">
        <f t="shared" si="3"/>
        <v>94.325483283034771</v>
      </c>
    </row>
    <row r="25" spans="2:8" s="165" customFormat="1" ht="15.75" customHeight="1" x14ac:dyDescent="0.25">
      <c r="B25" s="142" t="s">
        <v>34</v>
      </c>
      <c r="C25" s="144">
        <f>C26+C27</f>
        <v>631691.5</v>
      </c>
      <c r="D25" s="144">
        <f t="shared" ref="D25:F25" si="10">D26+D27</f>
        <v>826966.71</v>
      </c>
      <c r="E25" s="144">
        <f t="shared" si="10"/>
        <v>826966.71</v>
      </c>
      <c r="F25" s="144">
        <f t="shared" si="10"/>
        <v>3947374.35</v>
      </c>
      <c r="G25" s="145">
        <f t="shared" si="2"/>
        <v>624.88957821974816</v>
      </c>
      <c r="H25" s="145">
        <f t="shared" si="3"/>
        <v>477.33171145426161</v>
      </c>
    </row>
    <row r="26" spans="2:8" x14ac:dyDescent="0.25">
      <c r="B26" s="199" t="s">
        <v>33</v>
      </c>
      <c r="C26" s="148">
        <v>192379</v>
      </c>
      <c r="D26" s="148">
        <v>288941.71000000002</v>
      </c>
      <c r="E26" s="148">
        <v>288941.71000000002</v>
      </c>
      <c r="F26" s="193">
        <v>3475271.35</v>
      </c>
      <c r="G26" s="149">
        <f t="shared" si="2"/>
        <v>1806.4712624558815</v>
      </c>
      <c r="H26" s="149">
        <f t="shared" si="3"/>
        <v>1202.7586290674337</v>
      </c>
    </row>
    <row r="27" spans="2:8" x14ac:dyDescent="0.25">
      <c r="B27" s="200" t="s">
        <v>147</v>
      </c>
      <c r="C27" s="148">
        <v>439312.5</v>
      </c>
      <c r="D27" s="148">
        <v>538025</v>
      </c>
      <c r="E27" s="148">
        <v>538025</v>
      </c>
      <c r="F27" s="193">
        <v>472103</v>
      </c>
      <c r="G27" s="149">
        <f t="shared" si="2"/>
        <v>107.46404894010529</v>
      </c>
      <c r="H27" s="149">
        <f t="shared" si="3"/>
        <v>87.747409506993165</v>
      </c>
    </row>
    <row r="28" spans="2:8" s="165" customFormat="1" x14ac:dyDescent="0.25">
      <c r="B28" s="142" t="s">
        <v>148</v>
      </c>
      <c r="C28" s="144">
        <f>C29</f>
        <v>42398.16</v>
      </c>
      <c r="D28" s="144">
        <f t="shared" ref="D28:F28" si="11">D29</f>
        <v>78270</v>
      </c>
      <c r="E28" s="144">
        <f t="shared" si="11"/>
        <v>78270</v>
      </c>
      <c r="F28" s="144">
        <f t="shared" si="11"/>
        <v>55206.36</v>
      </c>
      <c r="G28" s="145">
        <f t="shared" si="2"/>
        <v>130.20932983884205</v>
      </c>
      <c r="H28" s="145">
        <f t="shared" si="3"/>
        <v>70.533231123035648</v>
      </c>
    </row>
    <row r="29" spans="2:8" x14ac:dyDescent="0.25">
      <c r="B29" s="201" t="s">
        <v>149</v>
      </c>
      <c r="C29" s="148">
        <v>42398.16</v>
      </c>
      <c r="D29" s="148">
        <v>78270</v>
      </c>
      <c r="E29" s="202">
        <v>78270</v>
      </c>
      <c r="F29" s="193">
        <v>55206.36</v>
      </c>
      <c r="G29" s="149">
        <f t="shared" si="2"/>
        <v>130.20932983884205</v>
      </c>
      <c r="H29" s="149">
        <f t="shared" si="3"/>
        <v>70.533231123035648</v>
      </c>
    </row>
    <row r="30" spans="2:8" s="165" customFormat="1" x14ac:dyDescent="0.25">
      <c r="B30" s="142" t="s">
        <v>32</v>
      </c>
      <c r="C30" s="144">
        <f>C31</f>
        <v>2921363.22</v>
      </c>
      <c r="D30" s="144">
        <f t="shared" ref="D30:F30" si="12">D31</f>
        <v>3121330</v>
      </c>
      <c r="E30" s="144">
        <f t="shared" si="12"/>
        <v>3121330</v>
      </c>
      <c r="F30" s="144">
        <f t="shared" si="12"/>
        <v>3128635.63</v>
      </c>
      <c r="G30" s="145">
        <f t="shared" si="2"/>
        <v>107.09505783399298</v>
      </c>
      <c r="H30" s="145">
        <f t="shared" si="3"/>
        <v>100.2340550342322</v>
      </c>
    </row>
    <row r="31" spans="2:8" x14ac:dyDescent="0.25">
      <c r="B31" s="201" t="s">
        <v>31</v>
      </c>
      <c r="C31" s="148">
        <v>2921363.22</v>
      </c>
      <c r="D31" s="148">
        <v>3121330</v>
      </c>
      <c r="E31" s="148">
        <v>3121330</v>
      </c>
      <c r="F31" s="193">
        <v>3128635.63</v>
      </c>
      <c r="G31" s="149">
        <f t="shared" si="2"/>
        <v>107.09505783399298</v>
      </c>
      <c r="H31" s="149">
        <f t="shared" si="3"/>
        <v>100.2340550342322</v>
      </c>
    </row>
    <row r="32" spans="2:8" s="165" customFormat="1" x14ac:dyDescent="0.25">
      <c r="B32" s="142" t="s">
        <v>150</v>
      </c>
      <c r="C32" s="144">
        <f>C33</f>
        <v>2034703.23</v>
      </c>
      <c r="D32" s="144">
        <f t="shared" ref="D32:F32" si="13">D33</f>
        <v>2432510</v>
      </c>
      <c r="E32" s="144">
        <f t="shared" si="13"/>
        <v>2432510</v>
      </c>
      <c r="F32" s="144">
        <f t="shared" si="13"/>
        <v>2341932.81</v>
      </c>
      <c r="G32" s="145">
        <f t="shared" si="2"/>
        <v>115.09947865959795</v>
      </c>
      <c r="H32" s="145">
        <f t="shared" si="3"/>
        <v>96.27638981956909</v>
      </c>
    </row>
    <row r="33" spans="2:8" x14ac:dyDescent="0.25">
      <c r="B33" s="201" t="s">
        <v>151</v>
      </c>
      <c r="C33" s="193">
        <v>2034703.23</v>
      </c>
      <c r="D33" s="193">
        <v>2432510</v>
      </c>
      <c r="E33" s="193">
        <v>2432510</v>
      </c>
      <c r="F33" s="193">
        <v>2341932.81</v>
      </c>
      <c r="G33" s="149">
        <f t="shared" si="2"/>
        <v>115.09947865959795</v>
      </c>
      <c r="H33" s="149">
        <f t="shared" si="3"/>
        <v>96.27638981956909</v>
      </c>
    </row>
    <row r="34" spans="2:8" s="165" customFormat="1" x14ac:dyDescent="0.25">
      <c r="B34" s="142" t="s">
        <v>152</v>
      </c>
      <c r="C34" s="203">
        <f>C35+C36+C37</f>
        <v>15650985.74</v>
      </c>
      <c r="D34" s="203">
        <f t="shared" ref="D34:F34" si="14">D35+D36+D37</f>
        <v>27928925.950000003</v>
      </c>
      <c r="E34" s="203">
        <f t="shared" si="14"/>
        <v>27928925.950000003</v>
      </c>
      <c r="F34" s="203">
        <f t="shared" si="14"/>
        <v>22982930.789999999</v>
      </c>
      <c r="G34" s="145">
        <f t="shared" si="2"/>
        <v>146.84653843407054</v>
      </c>
      <c r="H34" s="145">
        <f t="shared" si="3"/>
        <v>82.290779212725141</v>
      </c>
    </row>
    <row r="35" spans="2:8" x14ac:dyDescent="0.25">
      <c r="B35" s="201" t="s">
        <v>153</v>
      </c>
      <c r="C35" s="193">
        <v>1801157.81</v>
      </c>
      <c r="D35" s="193">
        <v>1534882.53</v>
      </c>
      <c r="E35" s="193">
        <v>1534882.53</v>
      </c>
      <c r="F35" s="193">
        <v>1182532.99</v>
      </c>
      <c r="G35" s="149">
        <f t="shared" si="2"/>
        <v>65.654046715651191</v>
      </c>
      <c r="H35" s="149">
        <f t="shared" si="3"/>
        <v>77.043875794195145</v>
      </c>
    </row>
    <row r="36" spans="2:8" x14ac:dyDescent="0.25">
      <c r="B36" s="201" t="s">
        <v>154</v>
      </c>
      <c r="C36" s="193">
        <v>13834941.25</v>
      </c>
      <c r="D36" s="193">
        <v>16600926</v>
      </c>
      <c r="E36" s="193">
        <v>16600926</v>
      </c>
      <c r="F36" s="193">
        <v>16782546.5</v>
      </c>
      <c r="G36" s="149">
        <f t="shared" si="2"/>
        <v>121.30551331397956</v>
      </c>
      <c r="H36" s="149">
        <f t="shared" si="3"/>
        <v>101.09403836870305</v>
      </c>
    </row>
    <row r="37" spans="2:8" x14ac:dyDescent="0.25">
      <c r="B37" s="201" t="s">
        <v>155</v>
      </c>
      <c r="C37" s="193">
        <v>14886.68</v>
      </c>
      <c r="D37" s="193">
        <v>9793117.4199999999</v>
      </c>
      <c r="E37" s="193">
        <v>9793117.4199999999</v>
      </c>
      <c r="F37" s="193">
        <v>5017851.3</v>
      </c>
      <c r="G37" s="149">
        <f t="shared" si="2"/>
        <v>33706.987051511816</v>
      </c>
      <c r="H37" s="149">
        <f t="shared" si="3"/>
        <v>51.2385493280443</v>
      </c>
    </row>
    <row r="38" spans="2:8" s="165" customFormat="1" ht="31.5" x14ac:dyDescent="0.25">
      <c r="B38" s="142" t="s">
        <v>156</v>
      </c>
      <c r="C38" s="203">
        <f>C39</f>
        <v>18165.21</v>
      </c>
      <c r="D38" s="203">
        <f t="shared" ref="D38:F38" si="15">D39</f>
        <v>28880</v>
      </c>
      <c r="E38" s="203">
        <f t="shared" si="15"/>
        <v>28880</v>
      </c>
      <c r="F38" s="203">
        <f t="shared" si="15"/>
        <v>7810.96</v>
      </c>
      <c r="G38" s="145">
        <f t="shared" si="2"/>
        <v>42.999557946205961</v>
      </c>
      <c r="H38" s="145">
        <f t="shared" si="3"/>
        <v>27.046260387811632</v>
      </c>
    </row>
    <row r="39" spans="2:8" ht="30" x14ac:dyDescent="0.25">
      <c r="B39" s="201" t="s">
        <v>157</v>
      </c>
      <c r="C39" s="193">
        <v>18165.21</v>
      </c>
      <c r="D39" s="193">
        <v>28880</v>
      </c>
      <c r="E39" s="193">
        <v>28880</v>
      </c>
      <c r="F39" s="193">
        <v>7810.96</v>
      </c>
      <c r="G39" s="149">
        <f t="shared" si="2"/>
        <v>42.999557946205961</v>
      </c>
      <c r="H39" s="149">
        <f t="shared" si="3"/>
        <v>27.046260387811632</v>
      </c>
    </row>
    <row r="40" spans="2:8" ht="31.5" x14ac:dyDescent="0.25">
      <c r="B40" s="142" t="s">
        <v>158</v>
      </c>
      <c r="C40" s="203">
        <f>C41</f>
        <v>65921.759999999995</v>
      </c>
      <c r="D40" s="203">
        <f t="shared" ref="D40:F40" si="16">D41</f>
        <v>0</v>
      </c>
      <c r="E40" s="203">
        <f t="shared" si="16"/>
        <v>0</v>
      </c>
      <c r="F40" s="203">
        <f t="shared" si="16"/>
        <v>0</v>
      </c>
      <c r="G40" s="145">
        <f t="shared" si="2"/>
        <v>0</v>
      </c>
      <c r="H40" s="145" t="s">
        <v>271</v>
      </c>
    </row>
    <row r="41" spans="2:8" ht="30" x14ac:dyDescent="0.25">
      <c r="B41" s="201" t="s">
        <v>159</v>
      </c>
      <c r="C41" s="193">
        <v>65921.759999999995</v>
      </c>
      <c r="D41" s="193">
        <v>0</v>
      </c>
      <c r="E41" s="193">
        <v>0</v>
      </c>
      <c r="F41" s="193">
        <v>0</v>
      </c>
      <c r="G41" s="149">
        <f t="shared" si="2"/>
        <v>0</v>
      </c>
      <c r="H41" s="149" t="s">
        <v>271</v>
      </c>
    </row>
  </sheetData>
  <mergeCells count="2">
    <mergeCell ref="C1:F1"/>
    <mergeCell ref="B3:H3"/>
  </mergeCells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9"/>
  <sheetViews>
    <sheetView workbookViewId="0">
      <selection activeCell="F19" sqref="F19"/>
    </sheetView>
  </sheetViews>
  <sheetFormatPr defaultRowHeight="15.75" x14ac:dyDescent="0.25"/>
  <cols>
    <col min="1" max="1" width="9.140625" style="96"/>
    <col min="2" max="2" width="37.7109375" style="96" customWidth="1"/>
    <col min="3" max="6" width="25.28515625" style="96" customWidth="1"/>
    <col min="7" max="8" width="15.7109375" style="96" customWidth="1"/>
    <col min="9" max="16384" width="9.140625" style="96"/>
  </cols>
  <sheetData>
    <row r="1" spans="2:8" ht="35.25" customHeight="1" x14ac:dyDescent="0.25">
      <c r="C1" s="60" t="s">
        <v>347</v>
      </c>
      <c r="D1" s="60"/>
      <c r="E1" s="60"/>
      <c r="F1" s="60"/>
      <c r="G1" s="60"/>
    </row>
    <row r="2" spans="2:8" x14ac:dyDescent="0.25">
      <c r="B2" s="59"/>
      <c r="C2" s="59"/>
      <c r="D2" s="59"/>
      <c r="E2" s="59"/>
      <c r="F2" s="137"/>
      <c r="G2" s="137"/>
      <c r="H2" s="137"/>
    </row>
    <row r="3" spans="2:8" ht="15.75" customHeight="1" x14ac:dyDescent="0.25">
      <c r="B3" s="62" t="s">
        <v>42</v>
      </c>
      <c r="C3" s="62"/>
      <c r="D3" s="62"/>
      <c r="E3" s="62"/>
      <c r="F3" s="62"/>
      <c r="G3" s="62"/>
      <c r="H3" s="62"/>
    </row>
    <row r="4" spans="2:8" x14ac:dyDescent="0.25">
      <c r="B4" s="59"/>
      <c r="C4" s="59"/>
      <c r="D4" s="59"/>
      <c r="E4" s="59"/>
      <c r="F4" s="137"/>
      <c r="G4" s="137"/>
      <c r="H4" s="137"/>
    </row>
    <row r="5" spans="2:8" ht="31.5" x14ac:dyDescent="0.25">
      <c r="B5" s="141" t="s">
        <v>8</v>
      </c>
      <c r="C5" s="141" t="s">
        <v>160</v>
      </c>
      <c r="D5" s="141" t="s">
        <v>66</v>
      </c>
      <c r="E5" s="141" t="s">
        <v>67</v>
      </c>
      <c r="F5" s="141" t="s">
        <v>175</v>
      </c>
      <c r="G5" s="141" t="s">
        <v>17</v>
      </c>
      <c r="H5" s="141" t="s">
        <v>44</v>
      </c>
    </row>
    <row r="6" spans="2:8" x14ac:dyDescent="0.25">
      <c r="B6" s="141">
        <v>1</v>
      </c>
      <c r="C6" s="141">
        <v>2</v>
      </c>
      <c r="D6" s="141">
        <v>3</v>
      </c>
      <c r="E6" s="141">
        <v>4</v>
      </c>
      <c r="F6" s="141">
        <v>5</v>
      </c>
      <c r="G6" s="141" t="s">
        <v>19</v>
      </c>
      <c r="H6" s="141" t="s">
        <v>20</v>
      </c>
    </row>
    <row r="7" spans="2:8" s="165" customFormat="1" ht="15.75" customHeight="1" x14ac:dyDescent="0.25">
      <c r="B7" s="142" t="s">
        <v>35</v>
      </c>
      <c r="C7" s="144">
        <f>C8</f>
        <v>21365228.82</v>
      </c>
      <c r="D7" s="144">
        <f t="shared" ref="D7:F7" si="0">D8</f>
        <v>34416882.740000002</v>
      </c>
      <c r="E7" s="144">
        <f t="shared" si="0"/>
        <v>34416882.740000002</v>
      </c>
      <c r="F7" s="144">
        <f t="shared" si="0"/>
        <v>32463891.219999999</v>
      </c>
      <c r="G7" s="205">
        <f>F7/C7*100</f>
        <v>151.94731352285137</v>
      </c>
      <c r="H7" s="205">
        <f>F7/E7*100</f>
        <v>94.325483993557043</v>
      </c>
    </row>
    <row r="8" spans="2:8" s="165" customFormat="1" ht="15.75" customHeight="1" x14ac:dyDescent="0.25">
      <c r="B8" s="142" t="s">
        <v>162</v>
      </c>
      <c r="C8" s="144">
        <f>C9</f>
        <v>21365228.82</v>
      </c>
      <c r="D8" s="144">
        <f t="shared" ref="D8:F8" si="1">D9</f>
        <v>34416882.740000002</v>
      </c>
      <c r="E8" s="144">
        <f t="shared" si="1"/>
        <v>34416882.740000002</v>
      </c>
      <c r="F8" s="144">
        <f t="shared" si="1"/>
        <v>32463891.219999999</v>
      </c>
      <c r="G8" s="205">
        <f t="shared" ref="G8:G9" si="2">F8/C8*100</f>
        <v>151.94731352285137</v>
      </c>
      <c r="H8" s="205">
        <f t="shared" ref="H8:H9" si="3">F8/E8*100</f>
        <v>94.325483993557043</v>
      </c>
    </row>
    <row r="9" spans="2:8" ht="30" x14ac:dyDescent="0.25">
      <c r="B9" s="157" t="s">
        <v>161</v>
      </c>
      <c r="C9" s="148">
        <v>21365228.82</v>
      </c>
      <c r="D9" s="148">
        <v>34416882.740000002</v>
      </c>
      <c r="E9" s="148">
        <v>34416882.740000002</v>
      </c>
      <c r="F9" s="193">
        <v>32463891.219999999</v>
      </c>
      <c r="G9" s="206">
        <f t="shared" si="2"/>
        <v>151.94731352285137</v>
      </c>
      <c r="H9" s="206">
        <f t="shared" si="3"/>
        <v>94.325483993557043</v>
      </c>
    </row>
  </sheetData>
  <mergeCells count="2">
    <mergeCell ref="B3:H3"/>
    <mergeCell ref="C1:G1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20"/>
  <sheetViews>
    <sheetView workbookViewId="0">
      <selection activeCell="H18" sqref="H18"/>
    </sheetView>
  </sheetViews>
  <sheetFormatPr defaultRowHeight="15.75" x14ac:dyDescent="0.25"/>
  <cols>
    <col min="1" max="1" width="9.140625" style="96"/>
    <col min="2" max="2" width="7.5703125" style="96" bestFit="1" customWidth="1"/>
    <col min="3" max="3" width="8.5703125" style="96" bestFit="1" customWidth="1"/>
    <col min="4" max="4" width="8.42578125" style="96" customWidth="1"/>
    <col min="5" max="5" width="6.42578125" style="96" bestFit="1" customWidth="1"/>
    <col min="6" max="6" width="38.28515625" style="96" customWidth="1"/>
    <col min="7" max="10" width="25.28515625" style="96" customWidth="1"/>
    <col min="11" max="12" width="15.7109375" style="96" customWidth="1"/>
    <col min="13" max="16384" width="9.140625" style="96"/>
  </cols>
  <sheetData>
    <row r="1" spans="2:12" ht="34.5" customHeight="1" x14ac:dyDescent="0.25">
      <c r="F1" s="60" t="s">
        <v>347</v>
      </c>
      <c r="G1" s="60"/>
      <c r="H1" s="60"/>
      <c r="I1" s="60"/>
      <c r="J1" s="60"/>
    </row>
    <row r="2" spans="2:12" ht="18" customHeight="1" x14ac:dyDescent="0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2" ht="18" customHeight="1" x14ac:dyDescent="0.25">
      <c r="B3" s="62" t="s">
        <v>59</v>
      </c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2:12" ht="15.75" customHeight="1" x14ac:dyDescent="0.25">
      <c r="B4" s="62" t="s">
        <v>38</v>
      </c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2:12" x14ac:dyDescent="0.25">
      <c r="B5" s="59"/>
      <c r="C5" s="59"/>
      <c r="D5" s="59"/>
      <c r="E5" s="59"/>
      <c r="F5" s="59"/>
      <c r="G5" s="59"/>
      <c r="H5" s="59"/>
      <c r="I5" s="59"/>
      <c r="J5" s="137"/>
      <c r="K5" s="137"/>
      <c r="L5" s="137"/>
    </row>
    <row r="6" spans="2:12" ht="47.25" x14ac:dyDescent="0.25">
      <c r="B6" s="138" t="s">
        <v>8</v>
      </c>
      <c r="C6" s="139"/>
      <c r="D6" s="139"/>
      <c r="E6" s="139"/>
      <c r="F6" s="140"/>
      <c r="G6" s="207" t="s">
        <v>352</v>
      </c>
      <c r="H6" s="141" t="s">
        <v>66</v>
      </c>
      <c r="I6" s="207" t="s">
        <v>67</v>
      </c>
      <c r="J6" s="207" t="s">
        <v>353</v>
      </c>
      <c r="K6" s="207" t="s">
        <v>17</v>
      </c>
      <c r="L6" s="207" t="s">
        <v>44</v>
      </c>
    </row>
    <row r="7" spans="2:12" x14ac:dyDescent="0.25">
      <c r="B7" s="138">
        <v>1</v>
      </c>
      <c r="C7" s="139"/>
      <c r="D7" s="139"/>
      <c r="E7" s="139"/>
      <c r="F7" s="140"/>
      <c r="G7" s="207">
        <v>2</v>
      </c>
      <c r="H7" s="207">
        <v>3</v>
      </c>
      <c r="I7" s="207">
        <v>4</v>
      </c>
      <c r="J7" s="207">
        <v>5</v>
      </c>
      <c r="K7" s="207" t="s">
        <v>19</v>
      </c>
      <c r="L7" s="207" t="s">
        <v>20</v>
      </c>
    </row>
    <row r="8" spans="2:12" s="165" customFormat="1" ht="31.5" x14ac:dyDescent="0.25">
      <c r="B8" s="142">
        <v>8</v>
      </c>
      <c r="C8" s="142"/>
      <c r="D8" s="142"/>
      <c r="E8" s="142"/>
      <c r="F8" s="142" t="s">
        <v>10</v>
      </c>
      <c r="G8" s="144">
        <f>G9+G12</f>
        <v>65921.759999999995</v>
      </c>
      <c r="H8" s="144">
        <f>H9+H12</f>
        <v>120657.1</v>
      </c>
      <c r="I8" s="144">
        <f t="shared" ref="I8:J8" si="0">I9+I12</f>
        <v>120657.1</v>
      </c>
      <c r="J8" s="144">
        <f t="shared" si="0"/>
        <v>120657.1</v>
      </c>
      <c r="K8" s="145">
        <f>J8/G8*100</f>
        <v>183.03076252818497</v>
      </c>
      <c r="L8" s="145">
        <f>J8/I8*100</f>
        <v>100</v>
      </c>
    </row>
    <row r="9" spans="2:12" x14ac:dyDescent="0.25">
      <c r="B9" s="142"/>
      <c r="C9" s="146">
        <v>84</v>
      </c>
      <c r="D9" s="146"/>
      <c r="E9" s="146"/>
      <c r="F9" s="146" t="s">
        <v>15</v>
      </c>
      <c r="G9" s="148">
        <f>G10</f>
        <v>0</v>
      </c>
      <c r="H9" s="148">
        <f t="shared" ref="H9:J10" si="1">H10</f>
        <v>120657.1</v>
      </c>
      <c r="I9" s="148">
        <v>120657.1</v>
      </c>
      <c r="J9" s="148">
        <f t="shared" si="1"/>
        <v>120657.1</v>
      </c>
      <c r="K9" s="145" t="s">
        <v>271</v>
      </c>
      <c r="L9" s="145">
        <f t="shared" ref="L9:L20" si="2">J9/I9*100</f>
        <v>100</v>
      </c>
    </row>
    <row r="10" spans="2:12" x14ac:dyDescent="0.25">
      <c r="B10" s="155"/>
      <c r="C10" s="155"/>
      <c r="D10" s="155">
        <v>844</v>
      </c>
      <c r="E10" s="155"/>
      <c r="F10" s="166" t="s">
        <v>171</v>
      </c>
      <c r="G10" s="148">
        <f>G11</f>
        <v>0</v>
      </c>
      <c r="H10" s="148">
        <f t="shared" si="1"/>
        <v>120657.1</v>
      </c>
      <c r="I10" s="148">
        <v>120657.1</v>
      </c>
      <c r="J10" s="148">
        <f t="shared" si="1"/>
        <v>120657.1</v>
      </c>
      <c r="K10" s="145" t="s">
        <v>271</v>
      </c>
      <c r="L10" s="145">
        <f t="shared" si="2"/>
        <v>100</v>
      </c>
    </row>
    <row r="11" spans="2:12" x14ac:dyDescent="0.25">
      <c r="B11" s="155"/>
      <c r="C11" s="155"/>
      <c r="D11" s="155"/>
      <c r="E11" s="155">
        <v>8443</v>
      </c>
      <c r="F11" s="166" t="s">
        <v>171</v>
      </c>
      <c r="G11" s="148">
        <v>0</v>
      </c>
      <c r="H11" s="148">
        <v>120657.1</v>
      </c>
      <c r="I11" s="148">
        <v>120657.1</v>
      </c>
      <c r="J11" s="193">
        <v>120657.1</v>
      </c>
      <c r="K11" s="145" t="s">
        <v>271</v>
      </c>
      <c r="L11" s="145">
        <f t="shared" si="2"/>
        <v>100</v>
      </c>
    </row>
    <row r="12" spans="2:12" x14ac:dyDescent="0.25">
      <c r="B12" s="155"/>
      <c r="C12" s="155">
        <v>85</v>
      </c>
      <c r="D12" s="155"/>
      <c r="E12" s="155"/>
      <c r="F12" s="166" t="s">
        <v>15</v>
      </c>
      <c r="G12" s="148">
        <f>G13</f>
        <v>65921.759999999995</v>
      </c>
      <c r="H12" s="148">
        <f t="shared" ref="H12:H13" si="3">H13</f>
        <v>0</v>
      </c>
      <c r="I12" s="148">
        <v>0</v>
      </c>
      <c r="J12" s="193">
        <f t="shared" ref="J12:J13" si="4">J13</f>
        <v>0</v>
      </c>
      <c r="K12" s="145">
        <f t="shared" ref="K12:K18" si="5">J12/G12*100</f>
        <v>0</v>
      </c>
      <c r="L12" s="145" t="s">
        <v>271</v>
      </c>
    </row>
    <row r="13" spans="2:12" ht="30" customHeight="1" x14ac:dyDescent="0.25">
      <c r="B13" s="155"/>
      <c r="C13" s="155"/>
      <c r="D13" s="155">
        <v>845</v>
      </c>
      <c r="E13" s="155"/>
      <c r="F13" s="166" t="s">
        <v>163</v>
      </c>
      <c r="G13" s="148">
        <f>G14</f>
        <v>65921.759999999995</v>
      </c>
      <c r="H13" s="148">
        <f t="shared" si="3"/>
        <v>0</v>
      </c>
      <c r="I13" s="148">
        <v>0</v>
      </c>
      <c r="J13" s="193">
        <f t="shared" si="4"/>
        <v>0</v>
      </c>
      <c r="K13" s="145">
        <f t="shared" si="5"/>
        <v>0</v>
      </c>
      <c r="L13" s="145" t="s">
        <v>271</v>
      </c>
    </row>
    <row r="14" spans="2:12" ht="30" customHeight="1" x14ac:dyDescent="0.25">
      <c r="B14" s="155"/>
      <c r="C14" s="155"/>
      <c r="D14" s="155"/>
      <c r="E14" s="155">
        <v>8453</v>
      </c>
      <c r="F14" s="166" t="s">
        <v>163</v>
      </c>
      <c r="G14" s="148">
        <v>65921.759999999995</v>
      </c>
      <c r="H14" s="148">
        <v>0</v>
      </c>
      <c r="I14" s="148">
        <v>0</v>
      </c>
      <c r="J14" s="193">
        <v>0</v>
      </c>
      <c r="K14" s="145">
        <f t="shared" si="5"/>
        <v>0</v>
      </c>
      <c r="L14" s="145" t="s">
        <v>271</v>
      </c>
    </row>
    <row r="15" spans="2:12" s="165" customFormat="1" ht="31.5" x14ac:dyDescent="0.25">
      <c r="B15" s="177">
        <v>5</v>
      </c>
      <c r="C15" s="177"/>
      <c r="D15" s="177"/>
      <c r="E15" s="177"/>
      <c r="F15" s="179" t="s">
        <v>11</v>
      </c>
      <c r="G15" s="144">
        <f>G16</f>
        <v>132059.19</v>
      </c>
      <c r="H15" s="144">
        <f t="shared" ref="H15:J17" si="6">H16</f>
        <v>285631.5</v>
      </c>
      <c r="I15" s="144">
        <v>285631.5</v>
      </c>
      <c r="J15" s="144">
        <f t="shared" si="6"/>
        <v>285623.26</v>
      </c>
      <c r="K15" s="145">
        <f t="shared" si="5"/>
        <v>216.28427374119136</v>
      </c>
      <c r="L15" s="145">
        <f t="shared" si="2"/>
        <v>99.99711516411881</v>
      </c>
    </row>
    <row r="16" spans="2:12" ht="30" x14ac:dyDescent="0.25">
      <c r="B16" s="146"/>
      <c r="C16" s="146">
        <v>54</v>
      </c>
      <c r="D16" s="146"/>
      <c r="E16" s="146"/>
      <c r="F16" s="180" t="s">
        <v>16</v>
      </c>
      <c r="G16" s="148">
        <f>G17+G19</f>
        <v>132059.19</v>
      </c>
      <c r="H16" s="148">
        <f t="shared" ref="H16:J16" si="7">H17+H19</f>
        <v>285631.5</v>
      </c>
      <c r="I16" s="148">
        <v>285631.5</v>
      </c>
      <c r="J16" s="148">
        <f t="shared" si="7"/>
        <v>285623.26</v>
      </c>
      <c r="K16" s="145">
        <f t="shared" si="5"/>
        <v>216.28427374119136</v>
      </c>
      <c r="L16" s="145">
        <f t="shared" si="2"/>
        <v>99.99711516411881</v>
      </c>
    </row>
    <row r="17" spans="2:12" ht="39.950000000000003" customHeight="1" x14ac:dyDescent="0.25">
      <c r="B17" s="146"/>
      <c r="C17" s="146"/>
      <c r="D17" s="146">
        <v>544</v>
      </c>
      <c r="E17" s="166"/>
      <c r="F17" s="166" t="s">
        <v>164</v>
      </c>
      <c r="G17" s="148">
        <f>G18</f>
        <v>132059.19</v>
      </c>
      <c r="H17" s="148">
        <f t="shared" si="6"/>
        <v>219701.5</v>
      </c>
      <c r="I17" s="148">
        <v>219701.5</v>
      </c>
      <c r="J17" s="148">
        <f t="shared" si="6"/>
        <v>219701.5</v>
      </c>
      <c r="K17" s="145">
        <f t="shared" si="5"/>
        <v>166.36593030746289</v>
      </c>
      <c r="L17" s="145">
        <f t="shared" si="2"/>
        <v>100</v>
      </c>
    </row>
    <row r="18" spans="2:12" ht="39.950000000000003" customHeight="1" x14ac:dyDescent="0.25">
      <c r="B18" s="146"/>
      <c r="C18" s="146"/>
      <c r="D18" s="146"/>
      <c r="E18" s="166">
        <v>5443</v>
      </c>
      <c r="F18" s="166" t="s">
        <v>165</v>
      </c>
      <c r="G18" s="148">
        <v>132059.19</v>
      </c>
      <c r="H18" s="148">
        <v>219701.5</v>
      </c>
      <c r="I18" s="202">
        <v>219701.5</v>
      </c>
      <c r="J18" s="193">
        <v>219701.5</v>
      </c>
      <c r="K18" s="145">
        <f t="shared" si="5"/>
        <v>166.36593030746289</v>
      </c>
      <c r="L18" s="145">
        <f t="shared" si="2"/>
        <v>100</v>
      </c>
    </row>
    <row r="19" spans="2:12" ht="39.950000000000003" customHeight="1" x14ac:dyDescent="0.25">
      <c r="B19" s="146"/>
      <c r="C19" s="146"/>
      <c r="D19" s="146">
        <v>545</v>
      </c>
      <c r="E19" s="166"/>
      <c r="F19" s="166" t="s">
        <v>173</v>
      </c>
      <c r="G19" s="148">
        <f>G20</f>
        <v>0</v>
      </c>
      <c r="H19" s="148">
        <f t="shared" ref="H19" si="8">H20</f>
        <v>65930</v>
      </c>
      <c r="I19" s="148">
        <v>65930</v>
      </c>
      <c r="J19" s="148">
        <f t="shared" ref="J19" si="9">J20</f>
        <v>65921.759999999995</v>
      </c>
      <c r="K19" s="145" t="s">
        <v>271</v>
      </c>
      <c r="L19" s="145">
        <f t="shared" si="2"/>
        <v>99.987501895950231</v>
      </c>
    </row>
    <row r="20" spans="2:12" ht="39.950000000000003" customHeight="1" x14ac:dyDescent="0.25">
      <c r="B20" s="146"/>
      <c r="C20" s="146"/>
      <c r="D20" s="146"/>
      <c r="E20" s="166">
        <v>5453</v>
      </c>
      <c r="F20" s="166" t="s">
        <v>172</v>
      </c>
      <c r="G20" s="148">
        <v>0</v>
      </c>
      <c r="H20" s="148">
        <v>65930</v>
      </c>
      <c r="I20" s="202">
        <v>65930</v>
      </c>
      <c r="J20" s="193">
        <v>65921.759999999995</v>
      </c>
      <c r="K20" s="145" t="s">
        <v>271</v>
      </c>
      <c r="L20" s="145">
        <f t="shared" si="2"/>
        <v>99.987501895950231</v>
      </c>
    </row>
  </sheetData>
  <mergeCells count="5">
    <mergeCell ref="B6:F6"/>
    <mergeCell ref="B3:L3"/>
    <mergeCell ref="B4:L4"/>
    <mergeCell ref="B7:F7"/>
    <mergeCell ref="F1:J1"/>
  </mergeCells>
  <pageMargins left="0.7" right="0.7" top="0.75" bottom="0.75" header="0.3" footer="0.3"/>
  <pageSetup paperSize="9" scale="62" fitToHeight="0" orientation="landscape" r:id="rId1"/>
  <ignoredErrors>
    <ignoredError sqref="J16 G16:H1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16"/>
  <sheetViews>
    <sheetView workbookViewId="0">
      <selection activeCell="E13" sqref="E13"/>
    </sheetView>
  </sheetViews>
  <sheetFormatPr defaultRowHeight="15.75" x14ac:dyDescent="0.25"/>
  <cols>
    <col min="1" max="1" width="9.140625" style="96"/>
    <col min="2" max="2" width="37.7109375" style="96" customWidth="1"/>
    <col min="3" max="6" width="25.28515625" style="96" customWidth="1"/>
    <col min="7" max="8" width="15.7109375" style="96" customWidth="1"/>
    <col min="9" max="16384" width="9.140625" style="96"/>
  </cols>
  <sheetData>
    <row r="1" spans="2:8" ht="38.25" customHeight="1" x14ac:dyDescent="0.25">
      <c r="C1" s="60" t="s">
        <v>346</v>
      </c>
      <c r="D1" s="60"/>
      <c r="E1" s="60"/>
      <c r="F1" s="60"/>
      <c r="G1" s="60"/>
    </row>
    <row r="2" spans="2:8" x14ac:dyDescent="0.25">
      <c r="B2" s="59"/>
      <c r="C2" s="59"/>
      <c r="D2" s="59"/>
      <c r="E2" s="59"/>
      <c r="F2" s="137"/>
      <c r="G2" s="137"/>
      <c r="H2" s="137"/>
    </row>
    <row r="3" spans="2:8" ht="15.75" customHeight="1" x14ac:dyDescent="0.25">
      <c r="B3" s="62" t="s">
        <v>39</v>
      </c>
      <c r="C3" s="62"/>
      <c r="D3" s="62"/>
      <c r="E3" s="62"/>
      <c r="F3" s="62"/>
      <c r="G3" s="62"/>
      <c r="H3" s="62"/>
    </row>
    <row r="4" spans="2:8" x14ac:dyDescent="0.25">
      <c r="B4" s="59"/>
      <c r="C4" s="59"/>
      <c r="D4" s="59"/>
      <c r="E4" s="59"/>
      <c r="F4" s="137"/>
      <c r="G4" s="137"/>
      <c r="H4" s="137"/>
    </row>
    <row r="5" spans="2:8" ht="47.25" x14ac:dyDescent="0.25">
      <c r="B5" s="141" t="s">
        <v>8</v>
      </c>
      <c r="C5" s="141" t="s">
        <v>352</v>
      </c>
      <c r="D5" s="141" t="s">
        <v>66</v>
      </c>
      <c r="E5" s="141" t="s">
        <v>67</v>
      </c>
      <c r="F5" s="141" t="s">
        <v>353</v>
      </c>
      <c r="G5" s="141" t="s">
        <v>17</v>
      </c>
      <c r="H5" s="141" t="s">
        <v>44</v>
      </c>
    </row>
    <row r="6" spans="2:8" x14ac:dyDescent="0.25">
      <c r="B6" s="141">
        <v>1</v>
      </c>
      <c r="C6" s="141">
        <v>2</v>
      </c>
      <c r="D6" s="141">
        <v>3</v>
      </c>
      <c r="E6" s="141">
        <v>4</v>
      </c>
      <c r="F6" s="141">
        <v>5</v>
      </c>
      <c r="G6" s="141" t="s">
        <v>19</v>
      </c>
      <c r="H6" s="141" t="s">
        <v>20</v>
      </c>
    </row>
    <row r="7" spans="2:8" s="165" customFormat="1" x14ac:dyDescent="0.25">
      <c r="B7" s="142" t="s">
        <v>40</v>
      </c>
      <c r="C7" s="144">
        <f>C8</f>
        <v>65921.759999999995</v>
      </c>
      <c r="D7" s="144">
        <f t="shared" ref="D7:F7" si="0">D8</f>
        <v>120657.1</v>
      </c>
      <c r="E7" s="144">
        <v>120657.1</v>
      </c>
      <c r="F7" s="144">
        <f t="shared" si="0"/>
        <v>120657.1</v>
      </c>
      <c r="G7" s="145">
        <f>F7/C7*100</f>
        <v>183.03076252818497</v>
      </c>
      <c r="H7" s="145">
        <f>F6/E6*100</f>
        <v>125</v>
      </c>
    </row>
    <row r="8" spans="2:8" s="165" customFormat="1" ht="31.5" x14ac:dyDescent="0.25">
      <c r="B8" s="142" t="s">
        <v>158</v>
      </c>
      <c r="C8" s="144">
        <f>C9</f>
        <v>65921.759999999995</v>
      </c>
      <c r="D8" s="144">
        <f t="shared" ref="D8:F8" si="1">D9</f>
        <v>120657.1</v>
      </c>
      <c r="E8" s="144">
        <v>120657.1</v>
      </c>
      <c r="F8" s="144">
        <f t="shared" si="1"/>
        <v>120657.1</v>
      </c>
      <c r="G8" s="145">
        <f t="shared" ref="G8:G13" si="2">F8/C8*100</f>
        <v>183.03076252818497</v>
      </c>
      <c r="H8" s="145">
        <f t="shared" ref="H8:H9" si="3">F7/E7*100</f>
        <v>100</v>
      </c>
    </row>
    <row r="9" spans="2:8" ht="30" x14ac:dyDescent="0.25">
      <c r="B9" s="199" t="s">
        <v>159</v>
      </c>
      <c r="C9" s="148">
        <v>65921.759999999995</v>
      </c>
      <c r="D9" s="148">
        <v>120657.1</v>
      </c>
      <c r="E9" s="148">
        <v>120657.1</v>
      </c>
      <c r="F9" s="193">
        <v>120657.1</v>
      </c>
      <c r="G9" s="145">
        <f t="shared" si="2"/>
        <v>183.03076252818497</v>
      </c>
      <c r="H9" s="145">
        <f t="shared" si="3"/>
        <v>100</v>
      </c>
    </row>
    <row r="10" spans="2:8" x14ac:dyDescent="0.25">
      <c r="B10" s="201"/>
      <c r="C10" s="148"/>
      <c r="D10" s="148"/>
      <c r="E10" s="202"/>
      <c r="F10" s="193"/>
      <c r="G10" s="145"/>
      <c r="H10" s="145"/>
    </row>
    <row r="11" spans="2:8" s="165" customFormat="1" ht="15.75" customHeight="1" x14ac:dyDescent="0.25">
      <c r="B11" s="142" t="s">
        <v>41</v>
      </c>
      <c r="C11" s="144">
        <f>C12+C15</f>
        <v>132059.19</v>
      </c>
      <c r="D11" s="144">
        <f>D12+D15</f>
        <v>285631.5</v>
      </c>
      <c r="E11" s="144">
        <f>E12+E15</f>
        <v>285631.5</v>
      </c>
      <c r="F11" s="144">
        <f>F12+F15</f>
        <v>285623.26</v>
      </c>
      <c r="G11" s="145">
        <f t="shared" si="2"/>
        <v>216.28427374119136</v>
      </c>
      <c r="H11" s="145">
        <f>F11/E11*100</f>
        <v>99.99711516411881</v>
      </c>
    </row>
    <row r="12" spans="2:8" s="165" customFormat="1" ht="15.75" customHeight="1" x14ac:dyDescent="0.25">
      <c r="B12" s="142" t="s">
        <v>34</v>
      </c>
      <c r="C12" s="144">
        <f>C13+C14</f>
        <v>132059.19</v>
      </c>
      <c r="D12" s="144">
        <f t="shared" ref="D12:F12" si="4">D13+D14</f>
        <v>164974.39999999999</v>
      </c>
      <c r="E12" s="144">
        <f t="shared" si="4"/>
        <v>164974.39999999999</v>
      </c>
      <c r="F12" s="144">
        <f t="shared" si="4"/>
        <v>164966.15999999997</v>
      </c>
      <c r="G12" s="145">
        <f t="shared" si="2"/>
        <v>124.91834911299999</v>
      </c>
      <c r="H12" s="145">
        <f t="shared" ref="H12:H16" si="5">F12/E12*100</f>
        <v>99.995005285668555</v>
      </c>
    </row>
    <row r="13" spans="2:8" x14ac:dyDescent="0.25">
      <c r="B13" s="199" t="s">
        <v>147</v>
      </c>
      <c r="C13" s="148">
        <v>132059.19</v>
      </c>
      <c r="D13" s="148">
        <v>99044.4</v>
      </c>
      <c r="E13" s="148">
        <v>99044.4</v>
      </c>
      <c r="F13" s="193">
        <f>99044.4+65921.76</f>
        <v>164966.15999999997</v>
      </c>
      <c r="G13" s="145">
        <f t="shared" si="2"/>
        <v>124.91834911299999</v>
      </c>
      <c r="H13" s="145">
        <f t="shared" si="5"/>
        <v>166.55778620497472</v>
      </c>
    </row>
    <row r="14" spans="2:8" x14ac:dyDescent="0.25">
      <c r="B14" s="199" t="s">
        <v>31</v>
      </c>
      <c r="C14" s="148">
        <v>0</v>
      </c>
      <c r="D14" s="148">
        <v>65930</v>
      </c>
      <c r="E14" s="148">
        <v>65930</v>
      </c>
      <c r="F14" s="193">
        <v>0</v>
      </c>
      <c r="G14" s="145" t="s">
        <v>271</v>
      </c>
      <c r="H14" s="145">
        <f t="shared" si="5"/>
        <v>0</v>
      </c>
    </row>
    <row r="15" spans="2:8" ht="31.5" x14ac:dyDescent="0.25">
      <c r="B15" s="142" t="s">
        <v>158</v>
      </c>
      <c r="C15" s="144">
        <f>C16</f>
        <v>0</v>
      </c>
      <c r="D15" s="144">
        <f t="shared" ref="D15:F15" si="6">D16</f>
        <v>120657.1</v>
      </c>
      <c r="E15" s="144">
        <f t="shared" si="6"/>
        <v>120657.1</v>
      </c>
      <c r="F15" s="144">
        <f t="shared" si="6"/>
        <v>120657.1</v>
      </c>
      <c r="G15" s="145" t="s">
        <v>271</v>
      </c>
      <c r="H15" s="145">
        <f t="shared" si="5"/>
        <v>100</v>
      </c>
    </row>
    <row r="16" spans="2:8" x14ac:dyDescent="0.25">
      <c r="B16" s="199" t="s">
        <v>166</v>
      </c>
      <c r="C16" s="148">
        <v>0</v>
      </c>
      <c r="D16" s="148">
        <v>120657.1</v>
      </c>
      <c r="E16" s="148">
        <v>120657.1</v>
      </c>
      <c r="F16" s="193">
        <v>120657.1</v>
      </c>
      <c r="G16" s="145" t="s">
        <v>271</v>
      </c>
      <c r="H16" s="145">
        <f t="shared" si="5"/>
        <v>100</v>
      </c>
    </row>
  </sheetData>
  <mergeCells count="2">
    <mergeCell ref="B3:H3"/>
    <mergeCell ref="C1:G1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5CEFA-2ED0-49A2-AC7C-CF0149D86E4E}">
  <sheetPr>
    <pageSetUpPr fitToPage="1"/>
  </sheetPr>
  <dimension ref="B1:J191"/>
  <sheetViews>
    <sheetView tabSelected="1" topLeftCell="A190" workbookViewId="0">
      <selection activeCell="G21" sqref="G21"/>
    </sheetView>
  </sheetViews>
  <sheetFormatPr defaultRowHeight="15.75" x14ac:dyDescent="0.25"/>
  <cols>
    <col min="1" max="1" width="9.140625" style="96"/>
    <col min="2" max="2" width="7.7109375" style="96" bestFit="1" customWidth="1"/>
    <col min="3" max="3" width="8.42578125" style="96" bestFit="1" customWidth="1"/>
    <col min="4" max="4" width="13.28515625" style="96" customWidth="1"/>
    <col min="5" max="5" width="46.28515625" style="96" customWidth="1"/>
    <col min="6" max="7" width="25.28515625" style="96" customWidth="1"/>
    <col min="8" max="8" width="25.28515625" style="173" customWidth="1"/>
    <col min="9" max="9" width="15.7109375" style="208" customWidth="1"/>
    <col min="10" max="16384" width="9.140625" style="96"/>
  </cols>
  <sheetData>
    <row r="1" spans="2:9" ht="33" customHeight="1" x14ac:dyDescent="0.25">
      <c r="D1" s="60" t="s">
        <v>347</v>
      </c>
      <c r="E1" s="60"/>
      <c r="F1" s="60"/>
      <c r="G1" s="60"/>
      <c r="H1" s="60"/>
    </row>
    <row r="2" spans="2:9" x14ac:dyDescent="0.25">
      <c r="B2" s="59"/>
      <c r="C2" s="59"/>
      <c r="D2" s="59"/>
      <c r="E2" s="59"/>
      <c r="F2" s="59"/>
      <c r="G2" s="59"/>
      <c r="H2" s="209"/>
      <c r="I2" s="210"/>
    </row>
    <row r="3" spans="2:9" ht="18" customHeight="1" x14ac:dyDescent="0.25">
      <c r="B3" s="62" t="s">
        <v>12</v>
      </c>
      <c r="C3" s="63"/>
      <c r="D3" s="63"/>
      <c r="E3" s="63"/>
      <c r="F3" s="63"/>
      <c r="G3" s="63"/>
      <c r="H3" s="63"/>
      <c r="I3" s="63"/>
    </row>
    <row r="4" spans="2:9" x14ac:dyDescent="0.25">
      <c r="B4" s="59"/>
      <c r="C4" s="59"/>
      <c r="D4" s="59"/>
      <c r="E4" s="59"/>
      <c r="F4" s="59"/>
      <c r="G4" s="59"/>
      <c r="H4" s="209"/>
      <c r="I4" s="210"/>
    </row>
    <row r="5" spans="2:9" x14ac:dyDescent="0.25">
      <c r="B5" s="64" t="s">
        <v>60</v>
      </c>
      <c r="C5" s="64"/>
      <c r="D5" s="64"/>
      <c r="E5" s="64"/>
      <c r="F5" s="64"/>
      <c r="G5" s="64"/>
      <c r="H5" s="64"/>
      <c r="I5" s="64"/>
    </row>
    <row r="6" spans="2:9" x14ac:dyDescent="0.25">
      <c r="B6" s="59"/>
      <c r="C6" s="59"/>
      <c r="D6" s="59"/>
      <c r="E6" s="59"/>
      <c r="F6" s="59"/>
      <c r="G6" s="59"/>
      <c r="H6" s="209"/>
      <c r="I6" s="210"/>
    </row>
    <row r="7" spans="2:9" ht="31.5" x14ac:dyDescent="0.25">
      <c r="B7" s="138" t="s">
        <v>198</v>
      </c>
      <c r="C7" s="139"/>
      <c r="D7" s="139"/>
      <c r="E7" s="140"/>
      <c r="F7" s="141" t="s">
        <v>66</v>
      </c>
      <c r="G7" s="141" t="s">
        <v>67</v>
      </c>
      <c r="H7" s="174" t="s">
        <v>199</v>
      </c>
      <c r="I7" s="211" t="s">
        <v>44</v>
      </c>
    </row>
    <row r="8" spans="2:9" ht="15.75" customHeight="1" x14ac:dyDescent="0.25">
      <c r="B8" s="138">
        <v>1</v>
      </c>
      <c r="C8" s="139"/>
      <c r="D8" s="139"/>
      <c r="E8" s="140"/>
      <c r="F8" s="141">
        <v>2</v>
      </c>
      <c r="G8" s="141">
        <v>3</v>
      </c>
      <c r="H8" s="174">
        <v>4</v>
      </c>
      <c r="I8" s="211" t="s">
        <v>43</v>
      </c>
    </row>
    <row r="9" spans="2:9" ht="15.75" customHeight="1" x14ac:dyDescent="0.25">
      <c r="B9" s="130" t="s">
        <v>215</v>
      </c>
      <c r="C9" s="131"/>
      <c r="D9" s="131"/>
      <c r="E9" s="132"/>
      <c r="F9" s="212">
        <f>F22+F178</f>
        <v>288941.71000000002</v>
      </c>
      <c r="G9" s="212">
        <f>G22+G178</f>
        <v>288941.71000000002</v>
      </c>
      <c r="H9" s="212">
        <f>H22+H178</f>
        <v>3475271.3499999996</v>
      </c>
      <c r="I9" s="213">
        <f t="shared" ref="I9:I19" si="0">H9/G9*100</f>
        <v>1202.7586290674335</v>
      </c>
    </row>
    <row r="10" spans="2:9" ht="15.75" customHeight="1" x14ac:dyDescent="0.25">
      <c r="B10" s="130" t="s">
        <v>216</v>
      </c>
      <c r="C10" s="131"/>
      <c r="D10" s="131"/>
      <c r="E10" s="132"/>
      <c r="F10" s="212">
        <f>F154</f>
        <v>637069.48</v>
      </c>
      <c r="G10" s="212">
        <f>G154</f>
        <v>637069.48</v>
      </c>
      <c r="H10" s="212">
        <f>H154</f>
        <v>637069.48</v>
      </c>
      <c r="I10" s="213">
        <f t="shared" si="0"/>
        <v>100</v>
      </c>
    </row>
    <row r="11" spans="2:9" ht="15.75" customHeight="1" x14ac:dyDescent="0.25">
      <c r="B11" s="130" t="s">
        <v>217</v>
      </c>
      <c r="C11" s="131"/>
      <c r="D11" s="131"/>
      <c r="E11" s="132"/>
      <c r="F11" s="212">
        <f>F26</f>
        <v>78270</v>
      </c>
      <c r="G11" s="212">
        <f>G26</f>
        <v>78270</v>
      </c>
      <c r="H11" s="212">
        <f>H26</f>
        <v>55206.359999999993</v>
      </c>
      <c r="I11" s="213">
        <f t="shared" si="0"/>
        <v>70.533231123035634</v>
      </c>
    </row>
    <row r="12" spans="2:9" ht="15.75" customHeight="1" x14ac:dyDescent="0.25">
      <c r="B12" s="130" t="s">
        <v>218</v>
      </c>
      <c r="C12" s="131"/>
      <c r="D12" s="131"/>
      <c r="E12" s="132"/>
      <c r="F12" s="212">
        <f>F37</f>
        <v>3187259.9999999995</v>
      </c>
      <c r="G12" s="212">
        <f>G37</f>
        <v>3187259.9999999995</v>
      </c>
      <c r="H12" s="212">
        <f>H37</f>
        <v>3128635.6300000004</v>
      </c>
      <c r="I12" s="213">
        <f t="shared" si="0"/>
        <v>98.160665587369749</v>
      </c>
    </row>
    <row r="13" spans="2:9" ht="15.75" customHeight="1" x14ac:dyDescent="0.25">
      <c r="B13" s="130" t="s">
        <v>219</v>
      </c>
      <c r="C13" s="131"/>
      <c r="D13" s="131"/>
      <c r="E13" s="132"/>
      <c r="F13" s="212">
        <f>F83</f>
        <v>2432510</v>
      </c>
      <c r="G13" s="212">
        <f>G83</f>
        <v>2432510</v>
      </c>
      <c r="H13" s="212">
        <f>H83</f>
        <v>2341932.81</v>
      </c>
      <c r="I13" s="213">
        <f t="shared" si="0"/>
        <v>96.27638981956909</v>
      </c>
    </row>
    <row r="14" spans="2:9" ht="15.75" customHeight="1" x14ac:dyDescent="0.25">
      <c r="B14" s="130" t="s">
        <v>220</v>
      </c>
      <c r="C14" s="131"/>
      <c r="D14" s="131"/>
      <c r="E14" s="132"/>
      <c r="F14" s="212">
        <f>F104</f>
        <v>1534882.53</v>
      </c>
      <c r="G14" s="212">
        <f>G104</f>
        <v>1534882.53</v>
      </c>
      <c r="H14" s="212">
        <f>H104</f>
        <v>1182532.99</v>
      </c>
      <c r="I14" s="213">
        <f t="shared" si="0"/>
        <v>77.043875794195145</v>
      </c>
    </row>
    <row r="15" spans="2:9" ht="15.75" customHeight="1" x14ac:dyDescent="0.25">
      <c r="B15" s="130" t="s">
        <v>221</v>
      </c>
      <c r="C15" s="131"/>
      <c r="D15" s="131"/>
      <c r="E15" s="132"/>
      <c r="F15" s="212">
        <f>F117</f>
        <v>16600926</v>
      </c>
      <c r="G15" s="212">
        <f>G117</f>
        <v>16600926</v>
      </c>
      <c r="H15" s="212">
        <f>H117</f>
        <v>16782546.5</v>
      </c>
      <c r="I15" s="213">
        <f t="shared" si="0"/>
        <v>101.09403836870305</v>
      </c>
    </row>
    <row r="16" spans="2:9" ht="15.75" customHeight="1" x14ac:dyDescent="0.25">
      <c r="B16" s="130" t="s">
        <v>222</v>
      </c>
      <c r="C16" s="131"/>
      <c r="D16" s="131"/>
      <c r="E16" s="132"/>
      <c r="F16" s="212">
        <f>F129</f>
        <v>9793117.4199999999</v>
      </c>
      <c r="G16" s="212">
        <f>G129</f>
        <v>9793117.4199999999</v>
      </c>
      <c r="H16" s="212">
        <f>H129</f>
        <v>5017851.3</v>
      </c>
      <c r="I16" s="213">
        <f t="shared" si="0"/>
        <v>51.2385493280443</v>
      </c>
    </row>
    <row r="17" spans="2:10" ht="15.75" customHeight="1" x14ac:dyDescent="0.25">
      <c r="B17" s="130" t="s">
        <v>223</v>
      </c>
      <c r="C17" s="131"/>
      <c r="D17" s="131"/>
      <c r="E17" s="132"/>
      <c r="F17" s="212">
        <f>F143</f>
        <v>28880</v>
      </c>
      <c r="G17" s="212">
        <f>G143</f>
        <v>28880</v>
      </c>
      <c r="H17" s="212">
        <f>H143</f>
        <v>7810.96</v>
      </c>
      <c r="I17" s="213">
        <f t="shared" si="0"/>
        <v>27.046260387811632</v>
      </c>
    </row>
    <row r="18" spans="2:10" ht="15.75" customHeight="1" x14ac:dyDescent="0.25">
      <c r="B18" s="130" t="s">
        <v>224</v>
      </c>
      <c r="C18" s="131"/>
      <c r="D18" s="131"/>
      <c r="E18" s="132"/>
      <c r="F18" s="212">
        <f>F147</f>
        <v>120657.1</v>
      </c>
      <c r="G18" s="212">
        <f>G147</f>
        <v>120657.1</v>
      </c>
      <c r="H18" s="212">
        <f>H147</f>
        <v>120657.1</v>
      </c>
      <c r="I18" s="213">
        <f t="shared" si="0"/>
        <v>100</v>
      </c>
    </row>
    <row r="19" spans="2:10" ht="15.75" customHeight="1" x14ac:dyDescent="0.25">
      <c r="B19" s="130" t="s">
        <v>225</v>
      </c>
      <c r="C19" s="131"/>
      <c r="D19" s="131"/>
      <c r="E19" s="132"/>
      <c r="F19" s="212">
        <f>SUM(F9:F18)</f>
        <v>34702514.240000002</v>
      </c>
      <c r="G19" s="212">
        <f t="shared" ref="G19:H19" si="1">SUM(G9:G18)</f>
        <v>34702514.240000002</v>
      </c>
      <c r="H19" s="212">
        <f t="shared" si="1"/>
        <v>32749514.480000004</v>
      </c>
      <c r="I19" s="213">
        <f t="shared" si="0"/>
        <v>94.37216638975147</v>
      </c>
    </row>
    <row r="20" spans="2:10" s="220" customFormat="1" ht="30" customHeight="1" x14ac:dyDescent="0.25">
      <c r="B20" s="214" t="s">
        <v>177</v>
      </c>
      <c r="C20" s="215"/>
      <c r="D20" s="216"/>
      <c r="E20" s="217" t="s">
        <v>188</v>
      </c>
      <c r="F20" s="144">
        <f>F21</f>
        <v>33776503.050000004</v>
      </c>
      <c r="G20" s="144">
        <f>G21</f>
        <v>33776503.050000004</v>
      </c>
      <c r="H20" s="218">
        <f t="shared" ref="H20" si="2">H21</f>
        <v>31821512.450000003</v>
      </c>
      <c r="I20" s="219">
        <f t="shared" ref="I20:I84" si="3">H20/G20*100</f>
        <v>94.211980449527317</v>
      </c>
    </row>
    <row r="21" spans="2:10" s="220" customFormat="1" ht="30" customHeight="1" x14ac:dyDescent="0.25">
      <c r="B21" s="214" t="s">
        <v>178</v>
      </c>
      <c r="C21" s="215"/>
      <c r="D21" s="216"/>
      <c r="E21" s="217" t="s">
        <v>189</v>
      </c>
      <c r="F21" s="144">
        <f>F22+F26+F37+F83+F104+F117+F129+F143+F147</f>
        <v>33776503.050000004</v>
      </c>
      <c r="G21" s="144">
        <f>G22+G26+G37+G83+G104+G117+G129+G143+G147</f>
        <v>33776503.050000004</v>
      </c>
      <c r="H21" s="218">
        <f>H22+H26+H37+H83+H104+H117+H129+H143+H147</f>
        <v>31821512.450000003</v>
      </c>
      <c r="I21" s="219">
        <f t="shared" si="3"/>
        <v>94.211980449527317</v>
      </c>
    </row>
    <row r="22" spans="2:10" s="220" customFormat="1" x14ac:dyDescent="0.2">
      <c r="B22" s="221" t="s">
        <v>179</v>
      </c>
      <c r="C22" s="222"/>
      <c r="D22" s="223"/>
      <c r="E22" s="224" t="s">
        <v>190</v>
      </c>
      <c r="F22" s="225">
        <f t="shared" ref="F22:G24" si="4">F23</f>
        <v>0</v>
      </c>
      <c r="G22" s="225">
        <f t="shared" si="4"/>
        <v>0</v>
      </c>
      <c r="H22" s="226">
        <f t="shared" ref="H22:H24" si="5">H23</f>
        <v>3184338.8</v>
      </c>
      <c r="I22" s="227" t="s">
        <v>271</v>
      </c>
    </row>
    <row r="23" spans="2:10" s="220" customFormat="1" ht="31.5" x14ac:dyDescent="0.25">
      <c r="B23" s="214">
        <v>4</v>
      </c>
      <c r="C23" s="215"/>
      <c r="D23" s="216"/>
      <c r="E23" s="217" t="s">
        <v>6</v>
      </c>
      <c r="F23" s="144">
        <f t="shared" si="4"/>
        <v>0</v>
      </c>
      <c r="G23" s="144">
        <f t="shared" si="4"/>
        <v>0</v>
      </c>
      <c r="H23" s="144">
        <f t="shared" si="5"/>
        <v>3184338.8</v>
      </c>
      <c r="I23" s="228" t="s">
        <v>271</v>
      </c>
    </row>
    <row r="24" spans="2:10" s="220" customFormat="1" ht="30" x14ac:dyDescent="0.25">
      <c r="B24" s="229">
        <v>45</v>
      </c>
      <c r="C24" s="230"/>
      <c r="D24" s="231"/>
      <c r="E24" s="146" t="s">
        <v>145</v>
      </c>
      <c r="F24" s="148">
        <f t="shared" si="4"/>
        <v>0</v>
      </c>
      <c r="G24" s="148">
        <f t="shared" si="4"/>
        <v>0</v>
      </c>
      <c r="H24" s="148">
        <f t="shared" si="5"/>
        <v>3184338.8</v>
      </c>
      <c r="I24" s="228" t="s">
        <v>271</v>
      </c>
    </row>
    <row r="25" spans="2:10" s="220" customFormat="1" x14ac:dyDescent="0.25">
      <c r="B25" s="229">
        <v>4511</v>
      </c>
      <c r="C25" s="230"/>
      <c r="D25" s="231"/>
      <c r="E25" s="232" t="s">
        <v>206</v>
      </c>
      <c r="F25" s="233"/>
      <c r="G25" s="233"/>
      <c r="H25" s="233">
        <v>3184338.8</v>
      </c>
      <c r="I25" s="228"/>
      <c r="J25" s="232"/>
    </row>
    <row r="26" spans="2:10" s="220" customFormat="1" x14ac:dyDescent="0.2">
      <c r="B26" s="221" t="s">
        <v>180</v>
      </c>
      <c r="C26" s="222"/>
      <c r="D26" s="223"/>
      <c r="E26" s="224" t="s">
        <v>191</v>
      </c>
      <c r="F26" s="225">
        <f>F27+F32</f>
        <v>78270</v>
      </c>
      <c r="G26" s="225">
        <f>G27+G32</f>
        <v>78270</v>
      </c>
      <c r="H26" s="226">
        <f t="shared" ref="H26" si="6">H27+H32</f>
        <v>55206.359999999993</v>
      </c>
      <c r="I26" s="234">
        <f t="shared" si="3"/>
        <v>70.533231123035634</v>
      </c>
    </row>
    <row r="27" spans="2:10" s="220" customFormat="1" x14ac:dyDescent="0.25">
      <c r="B27" s="214">
        <v>3</v>
      </c>
      <c r="C27" s="215"/>
      <c r="D27" s="216"/>
      <c r="E27" s="217" t="s">
        <v>4</v>
      </c>
      <c r="F27" s="235">
        <f>F28</f>
        <v>65000</v>
      </c>
      <c r="G27" s="235">
        <f>G28</f>
        <v>65000</v>
      </c>
      <c r="H27" s="236">
        <f>H28</f>
        <v>50129.399999999994</v>
      </c>
      <c r="I27" s="219">
        <f t="shared" si="3"/>
        <v>77.122153846153836</v>
      </c>
    </row>
    <row r="28" spans="2:10" s="220" customFormat="1" x14ac:dyDescent="0.2">
      <c r="B28" s="237">
        <v>32</v>
      </c>
      <c r="C28" s="238"/>
      <c r="D28" s="239"/>
      <c r="E28" s="240" t="s">
        <v>14</v>
      </c>
      <c r="F28" s="148">
        <v>65000</v>
      </c>
      <c r="G28" s="148">
        <v>65000</v>
      </c>
      <c r="H28" s="148">
        <f t="shared" ref="H28" si="7">H29+H30+H31</f>
        <v>50129.399999999994</v>
      </c>
      <c r="I28" s="241">
        <f t="shared" si="3"/>
        <v>77.122153846153836</v>
      </c>
    </row>
    <row r="29" spans="2:10" s="220" customFormat="1" x14ac:dyDescent="0.2">
      <c r="B29" s="229">
        <v>3211</v>
      </c>
      <c r="C29" s="230"/>
      <c r="D29" s="231"/>
      <c r="E29" s="240" t="s">
        <v>30</v>
      </c>
      <c r="F29" s="148"/>
      <c r="G29" s="148"/>
      <c r="H29" s="242">
        <v>2338.48</v>
      </c>
      <c r="I29" s="241"/>
    </row>
    <row r="30" spans="2:10" s="220" customFormat="1" x14ac:dyDescent="0.2">
      <c r="B30" s="229">
        <v>3213</v>
      </c>
      <c r="C30" s="230"/>
      <c r="D30" s="231"/>
      <c r="E30" s="240" t="s">
        <v>95</v>
      </c>
      <c r="F30" s="148"/>
      <c r="G30" s="148"/>
      <c r="H30" s="242">
        <v>2611</v>
      </c>
      <c r="I30" s="241"/>
    </row>
    <row r="31" spans="2:10" s="220" customFormat="1" x14ac:dyDescent="0.2">
      <c r="B31" s="229">
        <v>3222</v>
      </c>
      <c r="C31" s="230"/>
      <c r="D31" s="231"/>
      <c r="E31" s="240" t="s">
        <v>98</v>
      </c>
      <c r="F31" s="148"/>
      <c r="G31" s="148"/>
      <c r="H31" s="242">
        <v>45179.92</v>
      </c>
      <c r="I31" s="241"/>
    </row>
    <row r="32" spans="2:10" s="220" customFormat="1" ht="31.5" x14ac:dyDescent="0.25">
      <c r="B32" s="214">
        <v>4</v>
      </c>
      <c r="C32" s="215"/>
      <c r="D32" s="216"/>
      <c r="E32" s="217" t="s">
        <v>6</v>
      </c>
      <c r="F32" s="144">
        <f>F33</f>
        <v>13270</v>
      </c>
      <c r="G32" s="144">
        <f>G33</f>
        <v>13270</v>
      </c>
      <c r="H32" s="218">
        <f>H33</f>
        <v>5076.96</v>
      </c>
      <c r="I32" s="219">
        <f t="shared" si="3"/>
        <v>38.258929917106258</v>
      </c>
    </row>
    <row r="33" spans="2:9" s="220" customFormat="1" ht="30" x14ac:dyDescent="0.2">
      <c r="B33" s="237">
        <v>42</v>
      </c>
      <c r="C33" s="238"/>
      <c r="D33" s="239"/>
      <c r="E33" s="240" t="s">
        <v>134</v>
      </c>
      <c r="F33" s="148">
        <v>13270</v>
      </c>
      <c r="G33" s="148">
        <v>13270</v>
      </c>
      <c r="H33" s="148">
        <f t="shared" ref="H33" si="8">H34+H35+H36</f>
        <v>5076.96</v>
      </c>
      <c r="I33" s="241">
        <f t="shared" si="3"/>
        <v>38.258929917106258</v>
      </c>
    </row>
    <row r="34" spans="2:9" s="220" customFormat="1" x14ac:dyDescent="0.2">
      <c r="B34" s="229">
        <v>4221</v>
      </c>
      <c r="C34" s="230"/>
      <c r="D34" s="231"/>
      <c r="E34" s="240" t="s">
        <v>138</v>
      </c>
      <c r="F34" s="148"/>
      <c r="G34" s="148"/>
      <c r="H34" s="242">
        <v>1150</v>
      </c>
      <c r="I34" s="241"/>
    </row>
    <row r="35" spans="2:9" s="220" customFormat="1" x14ac:dyDescent="0.2">
      <c r="B35" s="229">
        <v>4224</v>
      </c>
      <c r="C35" s="230"/>
      <c r="D35" s="231"/>
      <c r="E35" s="240" t="s">
        <v>141</v>
      </c>
      <c r="F35" s="148"/>
      <c r="G35" s="148"/>
      <c r="H35" s="242">
        <v>335</v>
      </c>
      <c r="I35" s="241"/>
    </row>
    <row r="36" spans="2:9" s="220" customFormat="1" ht="15" customHeight="1" x14ac:dyDescent="0.2">
      <c r="B36" s="229">
        <v>4227</v>
      </c>
      <c r="C36" s="230"/>
      <c r="D36" s="231"/>
      <c r="E36" s="240" t="s">
        <v>142</v>
      </c>
      <c r="F36" s="148"/>
      <c r="G36" s="148"/>
      <c r="H36" s="242">
        <v>3591.96</v>
      </c>
      <c r="I36" s="241"/>
    </row>
    <row r="37" spans="2:9" s="220" customFormat="1" x14ac:dyDescent="0.2">
      <c r="B37" s="243" t="s">
        <v>181</v>
      </c>
      <c r="C37" s="244"/>
      <c r="D37" s="245"/>
      <c r="E37" s="224" t="s">
        <v>192</v>
      </c>
      <c r="F37" s="225">
        <f>F38+F69+F81</f>
        <v>3187259.9999999995</v>
      </c>
      <c r="G37" s="225">
        <f>G38+G69+G81</f>
        <v>3187259.9999999995</v>
      </c>
      <c r="H37" s="226">
        <f>H38+H69+H81</f>
        <v>3128635.6300000004</v>
      </c>
      <c r="I37" s="234">
        <f t="shared" si="3"/>
        <v>98.160665587369749</v>
      </c>
    </row>
    <row r="38" spans="2:9" s="220" customFormat="1" x14ac:dyDescent="0.25">
      <c r="B38" s="214">
        <v>3</v>
      </c>
      <c r="C38" s="215"/>
      <c r="D38" s="216"/>
      <c r="E38" s="217" t="s">
        <v>4</v>
      </c>
      <c r="F38" s="144">
        <f>F39+F44+F62</f>
        <v>2970445.6799999997</v>
      </c>
      <c r="G38" s="144">
        <f>G39+G44+G62</f>
        <v>2970445.6799999997</v>
      </c>
      <c r="H38" s="218">
        <f>H39+H44+H62</f>
        <v>2978862.4600000004</v>
      </c>
      <c r="I38" s="219">
        <f t="shared" si="3"/>
        <v>100.28335074620858</v>
      </c>
    </row>
    <row r="39" spans="2:9" x14ac:dyDescent="0.25">
      <c r="B39" s="237">
        <v>31</v>
      </c>
      <c r="C39" s="238"/>
      <c r="D39" s="239"/>
      <c r="E39" s="240" t="s">
        <v>5</v>
      </c>
      <c r="F39" s="148">
        <v>1548210.14</v>
      </c>
      <c r="G39" s="148">
        <v>1548210.14</v>
      </c>
      <c r="H39" s="148">
        <f t="shared" ref="H39" si="9">H40+H41+H42+H43</f>
        <v>1624540.2800000003</v>
      </c>
      <c r="I39" s="206">
        <f t="shared" si="3"/>
        <v>104.9302183229468</v>
      </c>
    </row>
    <row r="40" spans="2:9" x14ac:dyDescent="0.25">
      <c r="B40" s="229">
        <v>3111</v>
      </c>
      <c r="C40" s="230"/>
      <c r="D40" s="231"/>
      <c r="E40" s="240" t="s">
        <v>28</v>
      </c>
      <c r="F40" s="148"/>
      <c r="G40" s="148"/>
      <c r="H40" s="193">
        <v>1345079.11</v>
      </c>
      <c r="I40" s="206"/>
    </row>
    <row r="41" spans="2:9" x14ac:dyDescent="0.25">
      <c r="B41" s="229">
        <v>3113</v>
      </c>
      <c r="C41" s="230"/>
      <c r="D41" s="231"/>
      <c r="E41" s="240" t="s">
        <v>207</v>
      </c>
      <c r="F41" s="148"/>
      <c r="G41" s="148"/>
      <c r="H41" s="193">
        <v>55730.51</v>
      </c>
      <c r="I41" s="206"/>
    </row>
    <row r="42" spans="2:9" x14ac:dyDescent="0.25">
      <c r="B42" s="229">
        <v>3114</v>
      </c>
      <c r="C42" s="230"/>
      <c r="D42" s="231"/>
      <c r="E42" s="240" t="s">
        <v>208</v>
      </c>
      <c r="F42" s="148"/>
      <c r="G42" s="148"/>
      <c r="H42" s="193">
        <v>142063.12</v>
      </c>
      <c r="I42" s="206"/>
    </row>
    <row r="43" spans="2:9" ht="15" customHeight="1" x14ac:dyDescent="0.25">
      <c r="B43" s="229">
        <v>3132</v>
      </c>
      <c r="C43" s="230"/>
      <c r="D43" s="231"/>
      <c r="E43" s="240" t="s">
        <v>209</v>
      </c>
      <c r="F43" s="148"/>
      <c r="G43" s="148"/>
      <c r="H43" s="193">
        <v>81667.539999999994</v>
      </c>
      <c r="I43" s="206"/>
    </row>
    <row r="44" spans="2:9" x14ac:dyDescent="0.25">
      <c r="B44" s="237">
        <v>32</v>
      </c>
      <c r="C44" s="238"/>
      <c r="D44" s="239"/>
      <c r="E44" s="240" t="s">
        <v>14</v>
      </c>
      <c r="F44" s="148">
        <v>1337405.54</v>
      </c>
      <c r="G44" s="148">
        <v>1337405.54</v>
      </c>
      <c r="H44" s="148">
        <f t="shared" ref="H44" si="10">SUM(H45:H61)</f>
        <v>1262939.31</v>
      </c>
      <c r="I44" s="206">
        <f t="shared" si="3"/>
        <v>94.432038168467585</v>
      </c>
    </row>
    <row r="45" spans="2:9" ht="30" x14ac:dyDescent="0.25">
      <c r="B45" s="229">
        <v>3221</v>
      </c>
      <c r="C45" s="230"/>
      <c r="D45" s="231"/>
      <c r="E45" s="240" t="s">
        <v>97</v>
      </c>
      <c r="F45" s="148"/>
      <c r="G45" s="148"/>
      <c r="H45" s="193">
        <v>327143.46000000002</v>
      </c>
      <c r="I45" s="206"/>
    </row>
    <row r="46" spans="2:9" x14ac:dyDescent="0.25">
      <c r="B46" s="229">
        <v>3222</v>
      </c>
      <c r="C46" s="230"/>
      <c r="D46" s="231"/>
      <c r="E46" s="240" t="s">
        <v>98</v>
      </c>
      <c r="F46" s="148"/>
      <c r="G46" s="148"/>
      <c r="H46" s="193">
        <v>-0.11</v>
      </c>
      <c r="I46" s="206"/>
    </row>
    <row r="47" spans="2:9" x14ac:dyDescent="0.25">
      <c r="B47" s="229">
        <v>3223</v>
      </c>
      <c r="C47" s="230"/>
      <c r="D47" s="231"/>
      <c r="E47" s="240" t="s">
        <v>99</v>
      </c>
      <c r="F47" s="148"/>
      <c r="G47" s="148"/>
      <c r="H47" s="193">
        <v>5769.95</v>
      </c>
      <c r="I47" s="206"/>
    </row>
    <row r="48" spans="2:9" ht="30" x14ac:dyDescent="0.25">
      <c r="B48" s="229">
        <v>3224</v>
      </c>
      <c r="C48" s="230"/>
      <c r="D48" s="231"/>
      <c r="E48" s="240" t="s">
        <v>100</v>
      </c>
      <c r="F48" s="148"/>
      <c r="G48" s="148"/>
      <c r="H48" s="193">
        <v>74350.039999999994</v>
      </c>
      <c r="I48" s="206"/>
    </row>
    <row r="49" spans="2:9" x14ac:dyDescent="0.25">
      <c r="B49" s="229">
        <v>3225</v>
      </c>
      <c r="C49" s="230"/>
      <c r="D49" s="231"/>
      <c r="E49" s="240" t="s">
        <v>101</v>
      </c>
      <c r="F49" s="148"/>
      <c r="G49" s="148"/>
      <c r="H49" s="193">
        <v>26935.57</v>
      </c>
      <c r="I49" s="206"/>
    </row>
    <row r="50" spans="2:9" x14ac:dyDescent="0.25">
      <c r="B50" s="229">
        <v>3227</v>
      </c>
      <c r="C50" s="230"/>
      <c r="D50" s="231"/>
      <c r="E50" s="240" t="s">
        <v>210</v>
      </c>
      <c r="F50" s="148"/>
      <c r="G50" s="148"/>
      <c r="H50" s="193">
        <v>8471.18</v>
      </c>
      <c r="I50" s="206"/>
    </row>
    <row r="51" spans="2:9" x14ac:dyDescent="0.25">
      <c r="B51" s="229">
        <v>3231</v>
      </c>
      <c r="C51" s="230"/>
      <c r="D51" s="231"/>
      <c r="E51" s="240" t="s">
        <v>104</v>
      </c>
      <c r="F51" s="148"/>
      <c r="G51" s="148"/>
      <c r="H51" s="193">
        <v>88812.72</v>
      </c>
      <c r="I51" s="206"/>
    </row>
    <row r="52" spans="2:9" ht="30" x14ac:dyDescent="0.25">
      <c r="B52" s="229">
        <v>3232</v>
      </c>
      <c r="C52" s="230"/>
      <c r="D52" s="231"/>
      <c r="E52" s="240" t="s">
        <v>105</v>
      </c>
      <c r="F52" s="148"/>
      <c r="G52" s="148"/>
      <c r="H52" s="193">
        <v>144453.70000000001</v>
      </c>
      <c r="I52" s="206"/>
    </row>
    <row r="53" spans="2:9" x14ac:dyDescent="0.25">
      <c r="B53" s="229">
        <v>3233</v>
      </c>
      <c r="C53" s="230"/>
      <c r="D53" s="231"/>
      <c r="E53" s="240" t="s">
        <v>106</v>
      </c>
      <c r="F53" s="148"/>
      <c r="G53" s="148"/>
      <c r="H53" s="193">
        <v>7690.42</v>
      </c>
      <c r="I53" s="206"/>
    </row>
    <row r="54" spans="2:9" x14ac:dyDescent="0.25">
      <c r="B54" s="229">
        <v>3234</v>
      </c>
      <c r="C54" s="230"/>
      <c r="D54" s="231"/>
      <c r="E54" s="240" t="s">
        <v>107</v>
      </c>
      <c r="F54" s="148"/>
      <c r="G54" s="148"/>
      <c r="H54" s="193">
        <v>343491.52</v>
      </c>
      <c r="I54" s="206"/>
    </row>
    <row r="55" spans="2:9" x14ac:dyDescent="0.25">
      <c r="B55" s="229">
        <v>3235</v>
      </c>
      <c r="C55" s="230"/>
      <c r="D55" s="231"/>
      <c r="E55" s="240" t="s">
        <v>108</v>
      </c>
      <c r="F55" s="148"/>
      <c r="G55" s="148"/>
      <c r="H55" s="193">
        <v>76149.850000000006</v>
      </c>
      <c r="I55" s="206"/>
    </row>
    <row r="56" spans="2:9" x14ac:dyDescent="0.25">
      <c r="B56" s="229">
        <v>3236</v>
      </c>
      <c r="C56" s="230"/>
      <c r="D56" s="231"/>
      <c r="E56" s="240" t="s">
        <v>109</v>
      </c>
      <c r="F56" s="148"/>
      <c r="G56" s="148"/>
      <c r="H56" s="193">
        <v>88535.39</v>
      </c>
      <c r="I56" s="206"/>
    </row>
    <row r="57" spans="2:9" x14ac:dyDescent="0.25">
      <c r="B57" s="229">
        <v>3237</v>
      </c>
      <c r="C57" s="230"/>
      <c r="D57" s="231"/>
      <c r="E57" s="240" t="s">
        <v>110</v>
      </c>
      <c r="F57" s="148"/>
      <c r="G57" s="148"/>
      <c r="H57" s="193">
        <v>44672.93</v>
      </c>
      <c r="I57" s="206"/>
    </row>
    <row r="58" spans="2:9" x14ac:dyDescent="0.25">
      <c r="B58" s="229">
        <v>3238</v>
      </c>
      <c r="C58" s="230"/>
      <c r="D58" s="231"/>
      <c r="E58" s="240" t="s">
        <v>111</v>
      </c>
      <c r="F58" s="148"/>
      <c r="G58" s="148"/>
      <c r="H58" s="193">
        <v>11768.3</v>
      </c>
      <c r="I58" s="206"/>
    </row>
    <row r="59" spans="2:9" x14ac:dyDescent="0.25">
      <c r="B59" s="229">
        <v>3239</v>
      </c>
      <c r="C59" s="230"/>
      <c r="D59" s="231"/>
      <c r="E59" s="240" t="s">
        <v>112</v>
      </c>
      <c r="F59" s="148"/>
      <c r="G59" s="148"/>
      <c r="H59" s="193">
        <v>7168.7</v>
      </c>
      <c r="I59" s="206"/>
    </row>
    <row r="60" spans="2:9" ht="30" x14ac:dyDescent="0.25">
      <c r="B60" s="229">
        <v>3241</v>
      </c>
      <c r="C60" s="230"/>
      <c r="D60" s="231"/>
      <c r="E60" s="240" t="s">
        <v>211</v>
      </c>
      <c r="F60" s="148"/>
      <c r="G60" s="148"/>
      <c r="H60" s="193">
        <v>2105.36</v>
      </c>
      <c r="I60" s="206"/>
    </row>
    <row r="61" spans="2:9" x14ac:dyDescent="0.25">
      <c r="B61" s="229">
        <v>3296</v>
      </c>
      <c r="C61" s="230"/>
      <c r="D61" s="231"/>
      <c r="E61" s="240" t="s">
        <v>119</v>
      </c>
      <c r="F61" s="148"/>
      <c r="G61" s="148"/>
      <c r="H61" s="193">
        <v>5420.33</v>
      </c>
      <c r="I61" s="206"/>
    </row>
    <row r="62" spans="2:9" x14ac:dyDescent="0.25">
      <c r="B62" s="237">
        <v>34</v>
      </c>
      <c r="C62" s="238"/>
      <c r="D62" s="239"/>
      <c r="E62" s="155" t="s">
        <v>120</v>
      </c>
      <c r="F62" s="148">
        <v>84830</v>
      </c>
      <c r="G62" s="148">
        <v>84830</v>
      </c>
      <c r="H62" s="148">
        <f t="shared" ref="H62" si="11">SUM(H63:H68)</f>
        <v>91382.87</v>
      </c>
      <c r="I62" s="206">
        <f t="shared" si="3"/>
        <v>107.72470824000942</v>
      </c>
    </row>
    <row r="63" spans="2:9" ht="60" x14ac:dyDescent="0.25">
      <c r="B63" s="229">
        <v>3423</v>
      </c>
      <c r="C63" s="230"/>
      <c r="D63" s="231"/>
      <c r="E63" s="246" t="s">
        <v>122</v>
      </c>
      <c r="F63" s="148"/>
      <c r="G63" s="148"/>
      <c r="H63" s="247">
        <v>141.32</v>
      </c>
      <c r="I63" s="206"/>
    </row>
    <row r="64" spans="2:9" x14ac:dyDescent="0.25">
      <c r="B64" s="229">
        <v>3431</v>
      </c>
      <c r="C64" s="230"/>
      <c r="D64" s="231"/>
      <c r="E64" s="248" t="s">
        <v>124</v>
      </c>
      <c r="F64" s="148"/>
      <c r="G64" s="148"/>
      <c r="H64" s="247">
        <v>14610.92</v>
      </c>
      <c r="I64" s="206"/>
    </row>
    <row r="65" spans="2:9" ht="30" x14ac:dyDescent="0.25">
      <c r="B65" s="229">
        <v>3432</v>
      </c>
      <c r="C65" s="230"/>
      <c r="D65" s="231"/>
      <c r="E65" s="246" t="s">
        <v>125</v>
      </c>
      <c r="F65" s="148"/>
      <c r="G65" s="148"/>
      <c r="H65" s="247">
        <v>43</v>
      </c>
      <c r="I65" s="206"/>
    </row>
    <row r="66" spans="2:9" x14ac:dyDescent="0.25">
      <c r="B66" s="229">
        <v>3433</v>
      </c>
      <c r="C66" s="230"/>
      <c r="D66" s="231"/>
      <c r="E66" s="248" t="s">
        <v>126</v>
      </c>
      <c r="F66" s="148"/>
      <c r="G66" s="148"/>
      <c r="H66" s="247">
        <v>57205.62</v>
      </c>
      <c r="I66" s="206"/>
    </row>
    <row r="67" spans="2:9" x14ac:dyDescent="0.25">
      <c r="B67" s="229">
        <v>3434</v>
      </c>
      <c r="C67" s="230"/>
      <c r="D67" s="231"/>
      <c r="E67" s="248" t="s">
        <v>127</v>
      </c>
      <c r="F67" s="148"/>
      <c r="G67" s="148"/>
      <c r="H67" s="247">
        <v>19182.009999999998</v>
      </c>
      <c r="I67" s="206"/>
    </row>
    <row r="68" spans="2:9" x14ac:dyDescent="0.25">
      <c r="B68" s="229">
        <v>3811</v>
      </c>
      <c r="C68" s="230"/>
      <c r="D68" s="231"/>
      <c r="E68" s="248" t="s">
        <v>129</v>
      </c>
      <c r="F68" s="148"/>
      <c r="G68" s="148"/>
      <c r="H68" s="247">
        <v>200</v>
      </c>
      <c r="I68" s="206"/>
    </row>
    <row r="69" spans="2:9" ht="31.5" x14ac:dyDescent="0.25">
      <c r="B69" s="214">
        <v>4</v>
      </c>
      <c r="C69" s="215"/>
      <c r="D69" s="216"/>
      <c r="E69" s="217" t="s">
        <v>6</v>
      </c>
      <c r="F69" s="249">
        <f t="shared" ref="F69:G69" si="12">F70+F72+F79</f>
        <v>150884.32</v>
      </c>
      <c r="G69" s="249">
        <f t="shared" si="12"/>
        <v>150884.32</v>
      </c>
      <c r="H69" s="249">
        <f>H70+H72+H79</f>
        <v>149773.16999999998</v>
      </c>
      <c r="I69" s="205">
        <f t="shared" si="3"/>
        <v>99.263574902945493</v>
      </c>
    </row>
    <row r="70" spans="2:9" ht="30" x14ac:dyDescent="0.25">
      <c r="B70" s="237">
        <v>41</v>
      </c>
      <c r="C70" s="238"/>
      <c r="D70" s="239"/>
      <c r="E70" s="180" t="s">
        <v>7</v>
      </c>
      <c r="F70" s="148">
        <v>1120</v>
      </c>
      <c r="G70" s="148">
        <v>1120</v>
      </c>
      <c r="H70" s="148">
        <f t="shared" ref="H70" si="13">H71</f>
        <v>467.75</v>
      </c>
      <c r="I70" s="206">
        <f t="shared" si="3"/>
        <v>41.763392857142854</v>
      </c>
    </row>
    <row r="71" spans="2:9" x14ac:dyDescent="0.25">
      <c r="B71" s="229">
        <v>4123</v>
      </c>
      <c r="C71" s="230"/>
      <c r="D71" s="231"/>
      <c r="E71" s="250" t="s">
        <v>133</v>
      </c>
      <c r="F71" s="148"/>
      <c r="G71" s="148"/>
      <c r="H71" s="193">
        <v>467.75</v>
      </c>
      <c r="I71" s="206"/>
    </row>
    <row r="72" spans="2:9" ht="30" x14ac:dyDescent="0.25">
      <c r="B72" s="237">
        <v>42</v>
      </c>
      <c r="C72" s="238"/>
      <c r="D72" s="239"/>
      <c r="E72" s="240" t="s">
        <v>134</v>
      </c>
      <c r="F72" s="148">
        <v>149764.32</v>
      </c>
      <c r="G72" s="148">
        <v>149764.32</v>
      </c>
      <c r="H72" s="148">
        <f t="shared" ref="H72" si="14">SUM(H73:H78)</f>
        <v>146224.16999999998</v>
      </c>
      <c r="I72" s="206">
        <f t="shared" si="3"/>
        <v>97.636185975404544</v>
      </c>
    </row>
    <row r="73" spans="2:9" x14ac:dyDescent="0.25">
      <c r="B73" s="229">
        <v>4212</v>
      </c>
      <c r="C73" s="230"/>
      <c r="D73" s="231"/>
      <c r="E73" s="240" t="s">
        <v>136</v>
      </c>
      <c r="F73" s="148"/>
      <c r="G73" s="148"/>
      <c r="H73" s="247">
        <v>1000</v>
      </c>
      <c r="I73" s="206"/>
    </row>
    <row r="74" spans="2:9" x14ac:dyDescent="0.25">
      <c r="B74" s="229">
        <v>4221</v>
      </c>
      <c r="C74" s="230"/>
      <c r="D74" s="231"/>
      <c r="E74" s="240" t="s">
        <v>138</v>
      </c>
      <c r="F74" s="148"/>
      <c r="G74" s="148"/>
      <c r="H74" s="247">
        <v>60271.77</v>
      </c>
      <c r="I74" s="206"/>
    </row>
    <row r="75" spans="2:9" x14ac:dyDescent="0.25">
      <c r="B75" s="229">
        <v>4222</v>
      </c>
      <c r="C75" s="230"/>
      <c r="D75" s="231"/>
      <c r="E75" s="240" t="s">
        <v>139</v>
      </c>
      <c r="F75" s="148"/>
      <c r="G75" s="148"/>
      <c r="H75" s="247">
        <v>625.4</v>
      </c>
      <c r="I75" s="206"/>
    </row>
    <row r="76" spans="2:9" x14ac:dyDescent="0.25">
      <c r="B76" s="229">
        <v>4223</v>
      </c>
      <c r="C76" s="230"/>
      <c r="D76" s="231"/>
      <c r="E76" s="240" t="s">
        <v>212</v>
      </c>
      <c r="F76" s="148"/>
      <c r="G76" s="148"/>
      <c r="H76" s="247">
        <v>2316.64</v>
      </c>
      <c r="I76" s="206"/>
    </row>
    <row r="77" spans="2:9" x14ac:dyDescent="0.25">
      <c r="B77" s="229">
        <v>4224</v>
      </c>
      <c r="C77" s="230"/>
      <c r="D77" s="231"/>
      <c r="E77" s="240" t="s">
        <v>141</v>
      </c>
      <c r="F77" s="148"/>
      <c r="G77" s="148"/>
      <c r="H77" s="247">
        <v>34662.21</v>
      </c>
      <c r="I77" s="206"/>
    </row>
    <row r="78" spans="2:9" ht="15" customHeight="1" x14ac:dyDescent="0.25">
      <c r="B78" s="229">
        <v>4227</v>
      </c>
      <c r="C78" s="230"/>
      <c r="D78" s="231"/>
      <c r="E78" s="240" t="s">
        <v>142</v>
      </c>
      <c r="F78" s="148"/>
      <c r="G78" s="148"/>
      <c r="H78" s="247">
        <v>47348.15</v>
      </c>
      <c r="I78" s="206"/>
    </row>
    <row r="79" spans="2:9" ht="30" x14ac:dyDescent="0.25">
      <c r="B79" s="229">
        <v>45</v>
      </c>
      <c r="C79" s="230"/>
      <c r="D79" s="231"/>
      <c r="E79" s="146" t="s">
        <v>145</v>
      </c>
      <c r="F79" s="148">
        <f>F80</f>
        <v>0</v>
      </c>
      <c r="G79" s="148">
        <f>G80</f>
        <v>0</v>
      </c>
      <c r="H79" s="148">
        <f t="shared" ref="H79" si="15">H80</f>
        <v>3081.25</v>
      </c>
      <c r="I79" s="206"/>
    </row>
    <row r="80" spans="2:9" x14ac:dyDescent="0.25">
      <c r="B80" s="229">
        <v>4511</v>
      </c>
      <c r="C80" s="230"/>
      <c r="D80" s="231"/>
      <c r="E80" s="232" t="s">
        <v>206</v>
      </c>
      <c r="F80" s="148"/>
      <c r="G80" s="148"/>
      <c r="H80" s="247">
        <v>3081.25</v>
      </c>
      <c r="I80" s="206"/>
    </row>
    <row r="81" spans="2:9" ht="31.5" x14ac:dyDescent="0.25">
      <c r="B81" s="214">
        <v>5</v>
      </c>
      <c r="C81" s="215"/>
      <c r="D81" s="216"/>
      <c r="E81" s="179" t="s">
        <v>11</v>
      </c>
      <c r="F81" s="144">
        <f>F82</f>
        <v>65930</v>
      </c>
      <c r="G81" s="144">
        <f>G82</f>
        <v>65930</v>
      </c>
      <c r="H81" s="249">
        <f>H82</f>
        <v>0</v>
      </c>
      <c r="I81" s="206">
        <f>H81/G81*100</f>
        <v>0</v>
      </c>
    </row>
    <row r="82" spans="2:9" ht="30" x14ac:dyDescent="0.25">
      <c r="B82" s="237">
        <v>54</v>
      </c>
      <c r="C82" s="238"/>
      <c r="D82" s="239"/>
      <c r="E82" s="147" t="s">
        <v>16</v>
      </c>
      <c r="F82" s="148">
        <v>65930</v>
      </c>
      <c r="G82" s="148">
        <v>65930</v>
      </c>
      <c r="H82" s="193">
        <v>0</v>
      </c>
      <c r="I82" s="206">
        <f t="shared" si="3"/>
        <v>0</v>
      </c>
    </row>
    <row r="83" spans="2:9" x14ac:dyDescent="0.25">
      <c r="B83" s="243" t="s">
        <v>182</v>
      </c>
      <c r="C83" s="244"/>
      <c r="D83" s="245"/>
      <c r="E83" s="224" t="s">
        <v>193</v>
      </c>
      <c r="F83" s="225">
        <f>F84</f>
        <v>2432510</v>
      </c>
      <c r="G83" s="225">
        <f>G84</f>
        <v>2432510</v>
      </c>
      <c r="H83" s="251">
        <f t="shared" ref="H83" si="16">H84</f>
        <v>2341932.81</v>
      </c>
      <c r="I83" s="234">
        <f>H83/G83*100</f>
        <v>96.27638981956909</v>
      </c>
    </row>
    <row r="84" spans="2:9" x14ac:dyDescent="0.25">
      <c r="B84" s="214">
        <v>3</v>
      </c>
      <c r="C84" s="215"/>
      <c r="D84" s="216"/>
      <c r="E84" s="217" t="s">
        <v>4</v>
      </c>
      <c r="F84" s="144">
        <f>F85+F90+F102</f>
        <v>2432510</v>
      </c>
      <c r="G84" s="144">
        <f>G85+G90+G102</f>
        <v>2432510</v>
      </c>
      <c r="H84" s="249">
        <f>H85+H90+H102</f>
        <v>2341932.81</v>
      </c>
      <c r="I84" s="206">
        <f t="shared" si="3"/>
        <v>96.27638981956909</v>
      </c>
    </row>
    <row r="85" spans="2:9" x14ac:dyDescent="0.25">
      <c r="B85" s="237">
        <v>31</v>
      </c>
      <c r="C85" s="238"/>
      <c r="D85" s="239"/>
      <c r="E85" s="240" t="s">
        <v>5</v>
      </c>
      <c r="F85" s="148">
        <v>1765118.69</v>
      </c>
      <c r="G85" s="148">
        <v>1765118.69</v>
      </c>
      <c r="H85" s="148">
        <f t="shared" ref="H85" si="17">H86+H87+H88+H89</f>
        <v>1680959.46</v>
      </c>
      <c r="I85" s="206">
        <f t="shared" ref="I85:I148" si="18">H85/G85*100</f>
        <v>95.232092296297651</v>
      </c>
    </row>
    <row r="86" spans="2:9" x14ac:dyDescent="0.25">
      <c r="B86" s="229">
        <v>3111</v>
      </c>
      <c r="C86" s="230"/>
      <c r="D86" s="231"/>
      <c r="E86" s="240" t="s">
        <v>28</v>
      </c>
      <c r="F86" s="148"/>
      <c r="G86" s="148"/>
      <c r="H86" s="193">
        <v>1384824.03</v>
      </c>
      <c r="I86" s="206"/>
    </row>
    <row r="87" spans="2:9" x14ac:dyDescent="0.25">
      <c r="B87" s="229">
        <v>3113</v>
      </c>
      <c r="C87" s="230"/>
      <c r="D87" s="231"/>
      <c r="E87" s="240" t="s">
        <v>207</v>
      </c>
      <c r="F87" s="148"/>
      <c r="G87" s="148"/>
      <c r="H87" s="193">
        <v>62615.44</v>
      </c>
      <c r="I87" s="206"/>
    </row>
    <row r="88" spans="2:9" x14ac:dyDescent="0.25">
      <c r="B88" s="229">
        <v>3114</v>
      </c>
      <c r="C88" s="230"/>
      <c r="D88" s="231"/>
      <c r="E88" s="240" t="s">
        <v>208</v>
      </c>
      <c r="F88" s="148"/>
      <c r="G88" s="148"/>
      <c r="H88" s="193">
        <v>158093.51999999999</v>
      </c>
      <c r="I88" s="206"/>
    </row>
    <row r="89" spans="2:9" ht="15" customHeight="1" x14ac:dyDescent="0.25">
      <c r="B89" s="229">
        <v>3132</v>
      </c>
      <c r="C89" s="230"/>
      <c r="D89" s="231"/>
      <c r="E89" s="240" t="s">
        <v>209</v>
      </c>
      <c r="F89" s="148"/>
      <c r="G89" s="148"/>
      <c r="H89" s="193">
        <v>75426.47</v>
      </c>
      <c r="I89" s="206"/>
    </row>
    <row r="90" spans="2:9" x14ac:dyDescent="0.25">
      <c r="B90" s="237">
        <v>32</v>
      </c>
      <c r="C90" s="238"/>
      <c r="D90" s="239"/>
      <c r="E90" s="240" t="s">
        <v>14</v>
      </c>
      <c r="F90" s="148">
        <v>666991.31000000006</v>
      </c>
      <c r="G90" s="148">
        <v>666991.31000000006</v>
      </c>
      <c r="H90" s="148">
        <f t="shared" ref="H90" si="19">SUM(H91:H101)</f>
        <v>660973.35000000009</v>
      </c>
      <c r="I90" s="206">
        <f t="shared" si="18"/>
        <v>99.097745366427645</v>
      </c>
    </row>
    <row r="91" spans="2:9" x14ac:dyDescent="0.25">
      <c r="B91" s="229">
        <v>3211</v>
      </c>
      <c r="C91" s="230"/>
      <c r="D91" s="231"/>
      <c r="E91" s="240" t="s">
        <v>30</v>
      </c>
      <c r="F91" s="148"/>
      <c r="G91" s="148"/>
      <c r="H91" s="193">
        <v>2148.64</v>
      </c>
      <c r="I91" s="206"/>
    </row>
    <row r="92" spans="2:9" ht="30" x14ac:dyDescent="0.25">
      <c r="B92" s="229">
        <v>3212</v>
      </c>
      <c r="C92" s="230"/>
      <c r="D92" s="231"/>
      <c r="E92" s="240" t="s">
        <v>94</v>
      </c>
      <c r="F92" s="148"/>
      <c r="G92" s="148"/>
      <c r="H92" s="193">
        <v>482138.49</v>
      </c>
      <c r="I92" s="206"/>
    </row>
    <row r="93" spans="2:9" x14ac:dyDescent="0.25">
      <c r="B93" s="229">
        <v>3213</v>
      </c>
      <c r="C93" s="230"/>
      <c r="D93" s="231"/>
      <c r="E93" s="240" t="s">
        <v>95</v>
      </c>
      <c r="F93" s="148"/>
      <c r="G93" s="148"/>
      <c r="H93" s="193">
        <v>35773.160000000003</v>
      </c>
      <c r="I93" s="206"/>
    </row>
    <row r="94" spans="2:9" ht="30" x14ac:dyDescent="0.25">
      <c r="B94" s="229">
        <v>3214</v>
      </c>
      <c r="C94" s="230"/>
      <c r="D94" s="231"/>
      <c r="E94" s="240" t="s">
        <v>168</v>
      </c>
      <c r="F94" s="148"/>
      <c r="G94" s="148"/>
      <c r="H94" s="193">
        <v>92.4</v>
      </c>
      <c r="I94" s="206"/>
    </row>
    <row r="95" spans="2:9" x14ac:dyDescent="0.25">
      <c r="B95" s="229">
        <v>3234</v>
      </c>
      <c r="C95" s="230"/>
      <c r="D95" s="231"/>
      <c r="E95" s="240" t="s">
        <v>107</v>
      </c>
      <c r="F95" s="148"/>
      <c r="G95" s="148"/>
      <c r="H95" s="193">
        <v>1338.34</v>
      </c>
      <c r="I95" s="206"/>
    </row>
    <row r="96" spans="2:9" ht="30" x14ac:dyDescent="0.25">
      <c r="B96" s="229">
        <v>3291</v>
      </c>
      <c r="C96" s="230"/>
      <c r="D96" s="231"/>
      <c r="E96" s="240" t="s">
        <v>213</v>
      </c>
      <c r="F96" s="148"/>
      <c r="G96" s="148"/>
      <c r="H96" s="193">
        <v>11380.02</v>
      </c>
      <c r="I96" s="206"/>
    </row>
    <row r="97" spans="2:9" x14ac:dyDescent="0.25">
      <c r="B97" s="229">
        <v>3292</v>
      </c>
      <c r="C97" s="230"/>
      <c r="D97" s="231"/>
      <c r="E97" s="240" t="s">
        <v>115</v>
      </c>
      <c r="F97" s="148"/>
      <c r="G97" s="148"/>
      <c r="H97" s="193">
        <v>28453.69</v>
      </c>
      <c r="I97" s="206"/>
    </row>
    <row r="98" spans="2:9" x14ac:dyDescent="0.25">
      <c r="B98" s="229">
        <v>3293</v>
      </c>
      <c r="C98" s="230"/>
      <c r="D98" s="231"/>
      <c r="E98" s="240" t="s">
        <v>116</v>
      </c>
      <c r="F98" s="148"/>
      <c r="G98" s="148"/>
      <c r="H98" s="193">
        <v>2748.68</v>
      </c>
      <c r="I98" s="206"/>
    </row>
    <row r="99" spans="2:9" x14ac:dyDescent="0.25">
      <c r="B99" s="229">
        <v>3294</v>
      </c>
      <c r="C99" s="230"/>
      <c r="D99" s="231"/>
      <c r="E99" s="240" t="s">
        <v>117</v>
      </c>
      <c r="F99" s="148"/>
      <c r="G99" s="148"/>
      <c r="H99" s="193">
        <v>4866.8</v>
      </c>
      <c r="I99" s="206"/>
    </row>
    <row r="100" spans="2:9" x14ac:dyDescent="0.25">
      <c r="B100" s="229">
        <v>3295</v>
      </c>
      <c r="C100" s="230"/>
      <c r="D100" s="231"/>
      <c r="E100" s="240" t="s">
        <v>118</v>
      </c>
      <c r="F100" s="148"/>
      <c r="G100" s="148"/>
      <c r="H100" s="193">
        <v>15656.34</v>
      </c>
      <c r="I100" s="206"/>
    </row>
    <row r="101" spans="2:9" ht="30" x14ac:dyDescent="0.25">
      <c r="B101" s="229">
        <v>3299</v>
      </c>
      <c r="C101" s="230"/>
      <c r="D101" s="231"/>
      <c r="E101" s="240" t="s">
        <v>113</v>
      </c>
      <c r="F101" s="148"/>
      <c r="G101" s="148"/>
      <c r="H101" s="193">
        <v>76376.789999999994</v>
      </c>
      <c r="I101" s="206"/>
    </row>
    <row r="102" spans="2:9" x14ac:dyDescent="0.25">
      <c r="B102" s="237">
        <v>38</v>
      </c>
      <c r="C102" s="238"/>
      <c r="D102" s="239"/>
      <c r="E102" s="155" t="s">
        <v>176</v>
      </c>
      <c r="F102" s="148">
        <v>400</v>
      </c>
      <c r="G102" s="148">
        <v>400</v>
      </c>
      <c r="H102" s="148">
        <f t="shared" ref="H102" si="20">H103</f>
        <v>0</v>
      </c>
      <c r="I102" s="206">
        <f t="shared" si="18"/>
        <v>0</v>
      </c>
    </row>
    <row r="103" spans="2:9" x14ac:dyDescent="0.25">
      <c r="B103" s="229">
        <v>3811</v>
      </c>
      <c r="C103" s="230"/>
      <c r="D103" s="231"/>
      <c r="E103" s="155" t="s">
        <v>129</v>
      </c>
      <c r="F103" s="148"/>
      <c r="G103" s="148"/>
      <c r="H103" s="247">
        <v>0</v>
      </c>
      <c r="I103" s="206"/>
    </row>
    <row r="104" spans="2:9" x14ac:dyDescent="0.25">
      <c r="B104" s="243" t="s">
        <v>183</v>
      </c>
      <c r="C104" s="244"/>
      <c r="D104" s="245"/>
      <c r="E104" s="224" t="s">
        <v>194</v>
      </c>
      <c r="F104" s="225">
        <f>F105+F112</f>
        <v>1534882.53</v>
      </c>
      <c r="G104" s="225">
        <f>G105+G112</f>
        <v>1534882.53</v>
      </c>
      <c r="H104" s="225">
        <f>H105+H112</f>
        <v>1182532.99</v>
      </c>
      <c r="I104" s="234">
        <f t="shared" si="18"/>
        <v>77.043875794195145</v>
      </c>
    </row>
    <row r="105" spans="2:9" x14ac:dyDescent="0.25">
      <c r="B105" s="214">
        <v>3</v>
      </c>
      <c r="C105" s="215"/>
      <c r="D105" s="216"/>
      <c r="E105" s="217" t="s">
        <v>4</v>
      </c>
      <c r="F105" s="249">
        <f t="shared" ref="F105:G105" si="21">F106+F109</f>
        <v>1356280</v>
      </c>
      <c r="G105" s="249">
        <f t="shared" si="21"/>
        <v>1356280</v>
      </c>
      <c r="H105" s="249">
        <f>H106+H109</f>
        <v>988033.15</v>
      </c>
      <c r="I105" s="205">
        <f t="shared" si="18"/>
        <v>72.848759105789355</v>
      </c>
    </row>
    <row r="106" spans="2:9" x14ac:dyDescent="0.25">
      <c r="B106" s="237">
        <v>31</v>
      </c>
      <c r="C106" s="238"/>
      <c r="D106" s="239"/>
      <c r="E106" s="240" t="s">
        <v>5</v>
      </c>
      <c r="F106" s="148">
        <v>681280</v>
      </c>
      <c r="G106" s="148">
        <v>681280</v>
      </c>
      <c r="H106" s="148">
        <f t="shared" ref="H106" si="22">H107+H108</f>
        <v>30926.15</v>
      </c>
      <c r="I106" s="206">
        <f t="shared" si="18"/>
        <v>4.5394184476279946</v>
      </c>
    </row>
    <row r="107" spans="2:9" x14ac:dyDescent="0.25">
      <c r="B107" s="229">
        <v>3111</v>
      </c>
      <c r="C107" s="230"/>
      <c r="D107" s="231"/>
      <c r="E107" s="240" t="s">
        <v>28</v>
      </c>
      <c r="F107" s="148"/>
      <c r="G107" s="148"/>
      <c r="H107" s="193">
        <v>15977.55</v>
      </c>
      <c r="I107" s="206"/>
    </row>
    <row r="108" spans="2:9" x14ac:dyDescent="0.25">
      <c r="B108" s="229">
        <v>3113</v>
      </c>
      <c r="C108" s="230"/>
      <c r="D108" s="231"/>
      <c r="E108" s="240" t="s">
        <v>207</v>
      </c>
      <c r="F108" s="148"/>
      <c r="G108" s="148"/>
      <c r="H108" s="193">
        <v>14948.6</v>
      </c>
      <c r="I108" s="206"/>
    </row>
    <row r="109" spans="2:9" x14ac:dyDescent="0.25">
      <c r="B109" s="237">
        <v>32</v>
      </c>
      <c r="C109" s="238"/>
      <c r="D109" s="239"/>
      <c r="E109" s="240" t="s">
        <v>14</v>
      </c>
      <c r="F109" s="148">
        <v>675000</v>
      </c>
      <c r="G109" s="148">
        <v>675000</v>
      </c>
      <c r="H109" s="148">
        <f t="shared" ref="H109" si="23">H110+H111</f>
        <v>957107</v>
      </c>
      <c r="I109" s="206">
        <f t="shared" si="18"/>
        <v>141.79362962962963</v>
      </c>
    </row>
    <row r="110" spans="2:9" x14ac:dyDescent="0.25">
      <c r="B110" s="229">
        <v>3222</v>
      </c>
      <c r="C110" s="230"/>
      <c r="D110" s="231"/>
      <c r="E110" s="240" t="s">
        <v>98</v>
      </c>
      <c r="F110" s="148"/>
      <c r="G110" s="148"/>
      <c r="H110" s="193">
        <v>509605</v>
      </c>
      <c r="I110" s="206"/>
    </row>
    <row r="111" spans="2:9" x14ac:dyDescent="0.25">
      <c r="B111" s="229">
        <v>3223</v>
      </c>
      <c r="C111" s="230"/>
      <c r="D111" s="231"/>
      <c r="E111" s="240" t="s">
        <v>99</v>
      </c>
      <c r="F111" s="148"/>
      <c r="G111" s="148"/>
      <c r="H111" s="193">
        <v>447502</v>
      </c>
      <c r="I111" s="206"/>
    </row>
    <row r="112" spans="2:9" s="165" customFormat="1" ht="31.5" x14ac:dyDescent="0.25">
      <c r="B112" s="252">
        <v>4</v>
      </c>
      <c r="C112" s="253"/>
      <c r="D112" s="254"/>
      <c r="E112" s="217" t="s">
        <v>6</v>
      </c>
      <c r="F112" s="144">
        <f>F113+F115</f>
        <v>178602.53</v>
      </c>
      <c r="G112" s="144">
        <f>G113+G115</f>
        <v>178602.53</v>
      </c>
      <c r="H112" s="144">
        <f t="shared" ref="H112" si="24">H113+H115</f>
        <v>194499.84</v>
      </c>
      <c r="I112" s="205">
        <f t="shared" si="18"/>
        <v>108.90094334050026</v>
      </c>
    </row>
    <row r="113" spans="2:9" ht="30" x14ac:dyDescent="0.25">
      <c r="B113" s="237">
        <v>42</v>
      </c>
      <c r="C113" s="238"/>
      <c r="D113" s="239"/>
      <c r="E113" s="255" t="s">
        <v>134</v>
      </c>
      <c r="F113" s="256">
        <v>178602.53</v>
      </c>
      <c r="G113" s="256">
        <v>178602.53</v>
      </c>
      <c r="H113" s="256">
        <f t="shared" ref="H113" si="25">H114</f>
        <v>30000</v>
      </c>
      <c r="I113" s="206">
        <f t="shared" si="18"/>
        <v>16.797074487130725</v>
      </c>
    </row>
    <row r="114" spans="2:9" x14ac:dyDescent="0.25">
      <c r="B114" s="229">
        <v>4224</v>
      </c>
      <c r="C114" s="230"/>
      <c r="D114" s="231"/>
      <c r="E114" s="255" t="s">
        <v>141</v>
      </c>
      <c r="F114" s="256"/>
      <c r="G114" s="256"/>
      <c r="H114" s="247">
        <v>30000</v>
      </c>
      <c r="I114" s="206"/>
    </row>
    <row r="115" spans="2:9" ht="30" x14ac:dyDescent="0.25">
      <c r="B115" s="229">
        <v>45</v>
      </c>
      <c r="C115" s="230"/>
      <c r="D115" s="231"/>
      <c r="E115" s="146" t="s">
        <v>145</v>
      </c>
      <c r="F115" s="256">
        <f>F116</f>
        <v>0</v>
      </c>
      <c r="G115" s="256">
        <f>G116</f>
        <v>0</v>
      </c>
      <c r="H115" s="256">
        <f t="shared" ref="H115" si="26">H116</f>
        <v>164499.84</v>
      </c>
      <c r="I115" s="206" t="s">
        <v>271</v>
      </c>
    </row>
    <row r="116" spans="2:9" ht="15" customHeight="1" x14ac:dyDescent="0.25">
      <c r="B116" s="229">
        <v>4511</v>
      </c>
      <c r="C116" s="230"/>
      <c r="D116" s="231"/>
      <c r="E116" s="255" t="s">
        <v>206</v>
      </c>
      <c r="F116" s="256"/>
      <c r="G116" s="256"/>
      <c r="H116" s="247">
        <v>164499.84</v>
      </c>
      <c r="I116" s="206"/>
    </row>
    <row r="117" spans="2:9" x14ac:dyDescent="0.25">
      <c r="B117" s="243" t="s">
        <v>184</v>
      </c>
      <c r="C117" s="244"/>
      <c r="D117" s="245"/>
      <c r="E117" s="224" t="s">
        <v>195</v>
      </c>
      <c r="F117" s="225">
        <f>F118</f>
        <v>16600926</v>
      </c>
      <c r="G117" s="225">
        <f>G118</f>
        <v>16600926</v>
      </c>
      <c r="H117" s="251">
        <f t="shared" ref="H117" si="27">H118</f>
        <v>16782546.5</v>
      </c>
      <c r="I117" s="234">
        <f t="shared" si="18"/>
        <v>101.09403836870305</v>
      </c>
    </row>
    <row r="118" spans="2:9" x14ac:dyDescent="0.25">
      <c r="B118" s="214">
        <v>3</v>
      </c>
      <c r="C118" s="215"/>
      <c r="D118" s="216"/>
      <c r="E118" s="217" t="s">
        <v>4</v>
      </c>
      <c r="F118" s="144">
        <f>F119+F126</f>
        <v>16600926</v>
      </c>
      <c r="G118" s="144">
        <f>G119+G126</f>
        <v>16600926</v>
      </c>
      <c r="H118" s="249">
        <f>H119+H126</f>
        <v>16782546.5</v>
      </c>
      <c r="I118" s="205">
        <f t="shared" si="18"/>
        <v>101.09403836870305</v>
      </c>
    </row>
    <row r="119" spans="2:9" x14ac:dyDescent="0.25">
      <c r="B119" s="237">
        <v>31</v>
      </c>
      <c r="C119" s="238"/>
      <c r="D119" s="239"/>
      <c r="E119" s="240" t="s">
        <v>5</v>
      </c>
      <c r="F119" s="148">
        <v>13879991.17</v>
      </c>
      <c r="G119" s="148">
        <v>13879991.17</v>
      </c>
      <c r="H119" s="148">
        <f t="shared" ref="H119" si="28">SUM(H120:H125)</f>
        <v>14774714.579999998</v>
      </c>
      <c r="I119" s="206">
        <f t="shared" si="18"/>
        <v>106.44613817863112</v>
      </c>
    </row>
    <row r="120" spans="2:9" x14ac:dyDescent="0.25">
      <c r="B120" s="229">
        <v>3111</v>
      </c>
      <c r="C120" s="230"/>
      <c r="D120" s="231"/>
      <c r="E120" s="240" t="s">
        <v>28</v>
      </c>
      <c r="F120" s="148"/>
      <c r="G120" s="148"/>
      <c r="H120" s="193">
        <v>10324942.77</v>
      </c>
      <c r="I120" s="206"/>
    </row>
    <row r="121" spans="2:9" x14ac:dyDescent="0.25">
      <c r="B121" s="229">
        <v>3113</v>
      </c>
      <c r="C121" s="230"/>
      <c r="D121" s="231"/>
      <c r="E121" s="240" t="s">
        <v>207</v>
      </c>
      <c r="F121" s="148"/>
      <c r="G121" s="148"/>
      <c r="H121" s="193">
        <v>452523.62</v>
      </c>
      <c r="I121" s="206"/>
    </row>
    <row r="122" spans="2:9" x14ac:dyDescent="0.25">
      <c r="B122" s="229">
        <v>3114</v>
      </c>
      <c r="C122" s="230"/>
      <c r="D122" s="231"/>
      <c r="E122" s="240" t="s">
        <v>208</v>
      </c>
      <c r="F122" s="148"/>
      <c r="G122" s="148"/>
      <c r="H122" s="193">
        <v>1140521.77</v>
      </c>
      <c r="I122" s="206"/>
    </row>
    <row r="123" spans="2:9" x14ac:dyDescent="0.25">
      <c r="B123" s="229">
        <v>3121</v>
      </c>
      <c r="C123" s="230"/>
      <c r="D123" s="231"/>
      <c r="E123" s="240" t="s">
        <v>91</v>
      </c>
      <c r="F123" s="148"/>
      <c r="G123" s="148"/>
      <c r="H123" s="193">
        <v>746203.15</v>
      </c>
      <c r="I123" s="206"/>
    </row>
    <row r="124" spans="2:9" ht="15" customHeight="1" x14ac:dyDescent="0.25">
      <c r="B124" s="229">
        <v>3132</v>
      </c>
      <c r="C124" s="230"/>
      <c r="D124" s="231"/>
      <c r="E124" s="240" t="s">
        <v>209</v>
      </c>
      <c r="F124" s="148"/>
      <c r="G124" s="148"/>
      <c r="H124" s="193">
        <v>2110404.36</v>
      </c>
      <c r="I124" s="206"/>
    </row>
    <row r="125" spans="2:9" x14ac:dyDescent="0.25">
      <c r="B125" s="229">
        <v>3133</v>
      </c>
      <c r="C125" s="230"/>
      <c r="D125" s="231"/>
      <c r="E125" s="240" t="s">
        <v>92</v>
      </c>
      <c r="F125" s="148"/>
      <c r="G125" s="148"/>
      <c r="H125" s="193">
        <v>118.91</v>
      </c>
      <c r="I125" s="206"/>
    </row>
    <row r="126" spans="2:9" x14ac:dyDescent="0.25">
      <c r="B126" s="237">
        <v>32</v>
      </c>
      <c r="C126" s="238"/>
      <c r="D126" s="239"/>
      <c r="E126" s="240" t="s">
        <v>14</v>
      </c>
      <c r="F126" s="148">
        <v>2720934.83</v>
      </c>
      <c r="G126" s="148">
        <v>2720934.83</v>
      </c>
      <c r="H126" s="148">
        <f t="shared" ref="H126" si="29">H127+H128</f>
        <v>2007831.9200000002</v>
      </c>
      <c r="I126" s="206">
        <f t="shared" si="18"/>
        <v>73.791988615912572</v>
      </c>
    </row>
    <row r="127" spans="2:9" x14ac:dyDescent="0.25">
      <c r="B127" s="229">
        <v>3222</v>
      </c>
      <c r="C127" s="230"/>
      <c r="D127" s="231"/>
      <c r="E127" s="240" t="s">
        <v>98</v>
      </c>
      <c r="F127" s="148"/>
      <c r="G127" s="148"/>
      <c r="H127" s="247">
        <v>1611497.09</v>
      </c>
      <c r="I127" s="206"/>
    </row>
    <row r="128" spans="2:9" x14ac:dyDescent="0.25">
      <c r="B128" s="229">
        <v>3223</v>
      </c>
      <c r="C128" s="230"/>
      <c r="D128" s="231"/>
      <c r="E128" s="240" t="s">
        <v>99</v>
      </c>
      <c r="F128" s="148"/>
      <c r="G128" s="148"/>
      <c r="H128" s="247">
        <v>396334.83</v>
      </c>
      <c r="I128" s="206"/>
    </row>
    <row r="129" spans="2:9" x14ac:dyDescent="0.25">
      <c r="B129" s="243" t="s">
        <v>185</v>
      </c>
      <c r="C129" s="244"/>
      <c r="D129" s="245"/>
      <c r="E129" s="224" t="s">
        <v>196</v>
      </c>
      <c r="F129" s="225">
        <f>F137+F130</f>
        <v>9793117.4199999999</v>
      </c>
      <c r="G129" s="225">
        <f>G137+G130</f>
        <v>9793117.4199999999</v>
      </c>
      <c r="H129" s="251">
        <f t="shared" ref="H129" si="30">H137+H130</f>
        <v>5017851.3</v>
      </c>
      <c r="I129" s="234">
        <f t="shared" si="18"/>
        <v>51.2385493280443</v>
      </c>
    </row>
    <row r="130" spans="2:9" x14ac:dyDescent="0.25">
      <c r="B130" s="214">
        <v>3</v>
      </c>
      <c r="C130" s="215"/>
      <c r="D130" s="216"/>
      <c r="E130" s="217" t="s">
        <v>4</v>
      </c>
      <c r="F130" s="144">
        <f t="shared" ref="F130:H130" si="31">F133+F131</f>
        <v>1082693.74</v>
      </c>
      <c r="G130" s="144">
        <f t="shared" ref="G130" si="32">G133+G131</f>
        <v>1082693.74</v>
      </c>
      <c r="H130" s="249">
        <f t="shared" si="31"/>
        <v>1015921.48</v>
      </c>
      <c r="I130" s="205">
        <f t="shared" si="18"/>
        <v>93.832765672035748</v>
      </c>
    </row>
    <row r="131" spans="2:9" x14ac:dyDescent="0.25">
      <c r="B131" s="237">
        <v>31</v>
      </c>
      <c r="C131" s="238"/>
      <c r="D131" s="239"/>
      <c r="E131" s="240" t="s">
        <v>5</v>
      </c>
      <c r="F131" s="148">
        <v>175500</v>
      </c>
      <c r="G131" s="148">
        <v>175500</v>
      </c>
      <c r="H131" s="148">
        <f t="shared" ref="H131" si="33">H132</f>
        <v>108758.41</v>
      </c>
      <c r="I131" s="206">
        <f t="shared" si="18"/>
        <v>61.97060398860399</v>
      </c>
    </row>
    <row r="132" spans="2:9" x14ac:dyDescent="0.25">
      <c r="B132" s="229">
        <v>3111</v>
      </c>
      <c r="C132" s="230"/>
      <c r="D132" s="231"/>
      <c r="E132" s="240" t="s">
        <v>28</v>
      </c>
      <c r="F132" s="148"/>
      <c r="G132" s="148"/>
      <c r="H132" s="193">
        <v>108758.41</v>
      </c>
      <c r="I132" s="206"/>
    </row>
    <row r="133" spans="2:9" x14ac:dyDescent="0.25">
      <c r="B133" s="257">
        <v>32</v>
      </c>
      <c r="C133" s="257"/>
      <c r="D133" s="257"/>
      <c r="E133" s="258" t="s">
        <v>14</v>
      </c>
      <c r="F133" s="148">
        <v>907193.74</v>
      </c>
      <c r="G133" s="148">
        <v>907193.74</v>
      </c>
      <c r="H133" s="193">
        <v>907163.07</v>
      </c>
      <c r="I133" s="206">
        <f t="shared" si="18"/>
        <v>99.996619244749198</v>
      </c>
    </row>
    <row r="134" spans="2:9" ht="30" x14ac:dyDescent="0.25">
      <c r="B134" s="229">
        <v>3212</v>
      </c>
      <c r="C134" s="230"/>
      <c r="D134" s="231"/>
      <c r="E134" s="240" t="s">
        <v>94</v>
      </c>
      <c r="F134" s="148"/>
      <c r="G134" s="148"/>
      <c r="H134" s="247">
        <v>15822.26</v>
      </c>
      <c r="I134" s="206"/>
    </row>
    <row r="135" spans="2:9" ht="30" x14ac:dyDescent="0.25">
      <c r="B135" s="229">
        <v>3232</v>
      </c>
      <c r="C135" s="230"/>
      <c r="D135" s="231"/>
      <c r="E135" s="240" t="s">
        <v>105</v>
      </c>
      <c r="F135" s="148"/>
      <c r="G135" s="148"/>
      <c r="H135" s="247">
        <v>888136.32</v>
      </c>
      <c r="I135" s="206"/>
    </row>
    <row r="136" spans="2:9" x14ac:dyDescent="0.25">
      <c r="B136" s="229">
        <v>3237</v>
      </c>
      <c r="C136" s="230"/>
      <c r="D136" s="231"/>
      <c r="E136" s="240" t="s">
        <v>110</v>
      </c>
      <c r="F136" s="148"/>
      <c r="G136" s="148"/>
      <c r="H136" s="247">
        <v>3204.49</v>
      </c>
      <c r="I136" s="206"/>
    </row>
    <row r="137" spans="2:9" ht="31.5" x14ac:dyDescent="0.25">
      <c r="B137" s="214">
        <v>4</v>
      </c>
      <c r="C137" s="215"/>
      <c r="D137" s="216"/>
      <c r="E137" s="217" t="s">
        <v>6</v>
      </c>
      <c r="F137" s="144">
        <f t="shared" ref="F137:H137" si="34">F141+F138</f>
        <v>8710423.6799999997</v>
      </c>
      <c r="G137" s="144">
        <f t="shared" ref="G137" si="35">G141+G138</f>
        <v>8710423.6799999997</v>
      </c>
      <c r="H137" s="249">
        <f t="shared" si="34"/>
        <v>4001929.82</v>
      </c>
      <c r="I137" s="205">
        <f t="shared" si="18"/>
        <v>45.944146542364287</v>
      </c>
    </row>
    <row r="138" spans="2:9" ht="30" x14ac:dyDescent="0.25">
      <c r="B138" s="237">
        <v>42</v>
      </c>
      <c r="C138" s="238"/>
      <c r="D138" s="239"/>
      <c r="E138" s="240" t="s">
        <v>134</v>
      </c>
      <c r="F138" s="148">
        <v>9689.92</v>
      </c>
      <c r="G138" s="148">
        <v>9689.92</v>
      </c>
      <c r="H138" s="148">
        <f t="shared" ref="H138" si="36">H139+H140</f>
        <v>141325.84</v>
      </c>
      <c r="I138" s="206">
        <f t="shared" si="18"/>
        <v>1458.4830421716588</v>
      </c>
    </row>
    <row r="139" spans="2:9" x14ac:dyDescent="0.25">
      <c r="B139" s="229">
        <v>4221</v>
      </c>
      <c r="C139" s="230"/>
      <c r="D139" s="231"/>
      <c r="E139" s="240" t="s">
        <v>138</v>
      </c>
      <c r="F139" s="148"/>
      <c r="G139" s="148"/>
      <c r="H139" s="193">
        <v>9645.5400000000009</v>
      </c>
      <c r="I139" s="206"/>
    </row>
    <row r="140" spans="2:9" ht="15" customHeight="1" x14ac:dyDescent="0.25">
      <c r="B140" s="229">
        <v>4227</v>
      </c>
      <c r="C140" s="230"/>
      <c r="D140" s="231"/>
      <c r="E140" s="240" t="s">
        <v>142</v>
      </c>
      <c r="F140" s="148"/>
      <c r="G140" s="148"/>
      <c r="H140" s="193">
        <v>131680.29999999999</v>
      </c>
      <c r="I140" s="206"/>
    </row>
    <row r="141" spans="2:9" ht="30" x14ac:dyDescent="0.25">
      <c r="B141" s="237">
        <v>45</v>
      </c>
      <c r="C141" s="238"/>
      <c r="D141" s="239"/>
      <c r="E141" s="146" t="s">
        <v>145</v>
      </c>
      <c r="F141" s="148">
        <v>8700733.7599999998</v>
      </c>
      <c r="G141" s="148">
        <v>8700733.7599999998</v>
      </c>
      <c r="H141" s="148">
        <f t="shared" ref="H141" si="37">H142</f>
        <v>3860603.98</v>
      </c>
      <c r="I141" s="206">
        <f t="shared" si="18"/>
        <v>44.371016129104035</v>
      </c>
    </row>
    <row r="142" spans="2:9" ht="15" customHeight="1" x14ac:dyDescent="0.25">
      <c r="B142" s="229">
        <v>4511</v>
      </c>
      <c r="C142" s="230"/>
      <c r="D142" s="231"/>
      <c r="E142" s="146" t="s">
        <v>206</v>
      </c>
      <c r="F142" s="148"/>
      <c r="G142" s="148"/>
      <c r="H142" s="247">
        <v>3860603.98</v>
      </c>
      <c r="I142" s="206"/>
    </row>
    <row r="143" spans="2:9" x14ac:dyDescent="0.25">
      <c r="B143" s="259" t="s">
        <v>186</v>
      </c>
      <c r="C143" s="260"/>
      <c r="D143" s="261"/>
      <c r="E143" s="224" t="s">
        <v>3</v>
      </c>
      <c r="F143" s="225">
        <f>F144</f>
        <v>28880</v>
      </c>
      <c r="G143" s="225">
        <f>G144</f>
        <v>28880</v>
      </c>
      <c r="H143" s="251">
        <f t="shared" ref="H143" si="38">H144</f>
        <v>7810.96</v>
      </c>
      <c r="I143" s="234">
        <f t="shared" si="18"/>
        <v>27.046260387811632</v>
      </c>
    </row>
    <row r="144" spans="2:9" x14ac:dyDescent="0.25">
      <c r="B144" s="214">
        <v>3</v>
      </c>
      <c r="C144" s="215"/>
      <c r="D144" s="216"/>
      <c r="E144" s="217" t="s">
        <v>4</v>
      </c>
      <c r="F144" s="144">
        <f>F145</f>
        <v>28880</v>
      </c>
      <c r="G144" s="144">
        <f>G145</f>
        <v>28880</v>
      </c>
      <c r="H144" s="249">
        <f>H145</f>
        <v>7810.96</v>
      </c>
      <c r="I144" s="205">
        <f t="shared" si="18"/>
        <v>27.046260387811632</v>
      </c>
    </row>
    <row r="145" spans="2:9" x14ac:dyDescent="0.25">
      <c r="B145" s="257">
        <v>32</v>
      </c>
      <c r="C145" s="257"/>
      <c r="D145" s="257"/>
      <c r="E145" s="258" t="s">
        <v>14</v>
      </c>
      <c r="F145" s="148">
        <v>28880</v>
      </c>
      <c r="G145" s="148">
        <v>28880</v>
      </c>
      <c r="H145" s="148">
        <f t="shared" ref="H145" si="39">H146</f>
        <v>7810.96</v>
      </c>
      <c r="I145" s="206">
        <f t="shared" si="18"/>
        <v>27.046260387811632</v>
      </c>
    </row>
    <row r="146" spans="2:9" ht="30" x14ac:dyDescent="0.25">
      <c r="B146" s="229">
        <v>3232</v>
      </c>
      <c r="C146" s="230"/>
      <c r="D146" s="231"/>
      <c r="E146" s="258" t="s">
        <v>105</v>
      </c>
      <c r="F146" s="148"/>
      <c r="G146" s="148"/>
      <c r="H146" s="247">
        <v>7810.96</v>
      </c>
      <c r="I146" s="206"/>
    </row>
    <row r="147" spans="2:9" x14ac:dyDescent="0.25">
      <c r="B147" s="259" t="s">
        <v>187</v>
      </c>
      <c r="C147" s="260"/>
      <c r="D147" s="261"/>
      <c r="E147" s="224" t="s">
        <v>197</v>
      </c>
      <c r="F147" s="225">
        <f t="shared" ref="F147:H149" si="40">F148</f>
        <v>120657.1</v>
      </c>
      <c r="G147" s="225">
        <f t="shared" si="40"/>
        <v>120657.1</v>
      </c>
      <c r="H147" s="251">
        <f t="shared" si="40"/>
        <v>120657.1</v>
      </c>
      <c r="I147" s="234">
        <f t="shared" si="18"/>
        <v>100</v>
      </c>
    </row>
    <row r="148" spans="2:9" ht="31.5" x14ac:dyDescent="0.25">
      <c r="B148" s="214">
        <v>5</v>
      </c>
      <c r="C148" s="215"/>
      <c r="D148" s="216"/>
      <c r="E148" s="217" t="s">
        <v>11</v>
      </c>
      <c r="F148" s="144">
        <f t="shared" si="40"/>
        <v>120657.1</v>
      </c>
      <c r="G148" s="144">
        <f t="shared" si="40"/>
        <v>120657.1</v>
      </c>
      <c r="H148" s="249">
        <f t="shared" si="40"/>
        <v>120657.1</v>
      </c>
      <c r="I148" s="205">
        <f t="shared" si="18"/>
        <v>100</v>
      </c>
    </row>
    <row r="149" spans="2:9" ht="30" x14ac:dyDescent="0.25">
      <c r="B149" s="257">
        <v>54</v>
      </c>
      <c r="C149" s="257"/>
      <c r="D149" s="257"/>
      <c r="E149" s="258" t="s">
        <v>16</v>
      </c>
      <c r="F149" s="148">
        <v>120657.1</v>
      </c>
      <c r="G149" s="148">
        <v>120657.1</v>
      </c>
      <c r="H149" s="148">
        <f t="shared" si="40"/>
        <v>120657.1</v>
      </c>
      <c r="I149" s="206">
        <f t="shared" ref="I149:I190" si="41">H149/G149*100</f>
        <v>100</v>
      </c>
    </row>
    <row r="150" spans="2:9" ht="30" x14ac:dyDescent="0.25">
      <c r="B150" s="257">
        <v>5443</v>
      </c>
      <c r="C150" s="257"/>
      <c r="D150" s="257"/>
      <c r="E150" s="258" t="s">
        <v>16</v>
      </c>
      <c r="F150" s="148"/>
      <c r="G150" s="148"/>
      <c r="H150" s="193">
        <v>120657.1</v>
      </c>
      <c r="I150" s="206"/>
    </row>
    <row r="151" spans="2:9" x14ac:dyDescent="0.25">
      <c r="F151" s="204"/>
      <c r="G151" s="204"/>
      <c r="H151" s="262"/>
    </row>
    <row r="152" spans="2:9" ht="47.25" x14ac:dyDescent="0.25">
      <c r="B152" s="263" t="s">
        <v>200</v>
      </c>
      <c r="C152" s="263"/>
      <c r="D152" s="263"/>
      <c r="E152" s="264" t="s">
        <v>201</v>
      </c>
      <c r="F152" s="144">
        <f t="shared" ref="F152:H153" si="42">F153</f>
        <v>637069.48</v>
      </c>
      <c r="G152" s="144">
        <f t="shared" si="42"/>
        <v>637069.48</v>
      </c>
      <c r="H152" s="249">
        <f t="shared" si="42"/>
        <v>637069.48</v>
      </c>
      <c r="I152" s="205">
        <f t="shared" si="41"/>
        <v>100</v>
      </c>
    </row>
    <row r="153" spans="2:9" ht="47.25" x14ac:dyDescent="0.25">
      <c r="B153" s="214" t="s">
        <v>202</v>
      </c>
      <c r="C153" s="215"/>
      <c r="D153" s="216"/>
      <c r="E153" s="217" t="s">
        <v>203</v>
      </c>
      <c r="F153" s="144">
        <f t="shared" si="42"/>
        <v>637069.48</v>
      </c>
      <c r="G153" s="144">
        <f t="shared" si="42"/>
        <v>637069.48</v>
      </c>
      <c r="H153" s="249">
        <f t="shared" si="42"/>
        <v>637069.48</v>
      </c>
      <c r="I153" s="205">
        <f t="shared" si="41"/>
        <v>100</v>
      </c>
    </row>
    <row r="154" spans="2:9" x14ac:dyDescent="0.25">
      <c r="B154" s="265" t="s">
        <v>204</v>
      </c>
      <c r="C154" s="266"/>
      <c r="D154" s="267"/>
      <c r="E154" s="224" t="s">
        <v>205</v>
      </c>
      <c r="F154" s="225">
        <f>F155+F161+F172</f>
        <v>637069.48</v>
      </c>
      <c r="G154" s="225">
        <f>G155+G161+G172</f>
        <v>637069.48</v>
      </c>
      <c r="H154" s="251">
        <f t="shared" ref="H154" si="43">H155+H161+H172</f>
        <v>637069.48</v>
      </c>
      <c r="I154" s="234">
        <f t="shared" si="41"/>
        <v>100</v>
      </c>
    </row>
    <row r="155" spans="2:9" x14ac:dyDescent="0.25">
      <c r="B155" s="214">
        <v>3</v>
      </c>
      <c r="C155" s="215"/>
      <c r="D155" s="216"/>
      <c r="E155" s="217" t="s">
        <v>4</v>
      </c>
      <c r="F155" s="144">
        <f>F156+F159</f>
        <v>125274.40000000001</v>
      </c>
      <c r="G155" s="144">
        <f>G156+G159</f>
        <v>125274.40000000001</v>
      </c>
      <c r="H155" s="249">
        <f>H156+H159</f>
        <v>134259.85</v>
      </c>
      <c r="I155" s="205">
        <f t="shared" si="41"/>
        <v>107.17261467626267</v>
      </c>
    </row>
    <row r="156" spans="2:9" x14ac:dyDescent="0.25">
      <c r="B156" s="237">
        <v>32</v>
      </c>
      <c r="C156" s="238"/>
      <c r="D156" s="239"/>
      <c r="E156" s="240" t="s">
        <v>14</v>
      </c>
      <c r="F156" s="148">
        <v>124413.3</v>
      </c>
      <c r="G156" s="148">
        <v>124413.3</v>
      </c>
      <c r="H156" s="148">
        <f t="shared" ref="H156" si="44">H157+H158</f>
        <v>133398.75</v>
      </c>
      <c r="I156" s="206">
        <f t="shared" si="41"/>
        <v>107.22225839198865</v>
      </c>
    </row>
    <row r="157" spans="2:9" ht="30" x14ac:dyDescent="0.25">
      <c r="B157" s="229">
        <v>3232</v>
      </c>
      <c r="C157" s="230"/>
      <c r="D157" s="231"/>
      <c r="E157" s="240" t="s">
        <v>105</v>
      </c>
      <c r="F157" s="148"/>
      <c r="G157" s="148"/>
      <c r="H157" s="193">
        <v>36539.22</v>
      </c>
      <c r="I157" s="206"/>
    </row>
    <row r="158" spans="2:9" x14ac:dyDescent="0.25">
      <c r="B158" s="229">
        <v>3238</v>
      </c>
      <c r="C158" s="230"/>
      <c r="D158" s="231"/>
      <c r="E158" s="240" t="s">
        <v>111</v>
      </c>
      <c r="F158" s="148"/>
      <c r="G158" s="148"/>
      <c r="H158" s="193">
        <v>96859.53</v>
      </c>
      <c r="I158" s="206"/>
    </row>
    <row r="159" spans="2:9" x14ac:dyDescent="0.25">
      <c r="B159" s="237">
        <v>34</v>
      </c>
      <c r="C159" s="238"/>
      <c r="D159" s="239"/>
      <c r="E159" s="155" t="s">
        <v>120</v>
      </c>
      <c r="F159" s="148">
        <v>861.1</v>
      </c>
      <c r="G159" s="148">
        <v>861.1</v>
      </c>
      <c r="H159" s="148">
        <f t="shared" ref="H159" si="45">H160</f>
        <v>861.1</v>
      </c>
      <c r="I159" s="206">
        <f t="shared" si="41"/>
        <v>100</v>
      </c>
    </row>
    <row r="160" spans="2:9" ht="60" x14ac:dyDescent="0.25">
      <c r="B160" s="229">
        <v>3423</v>
      </c>
      <c r="C160" s="230"/>
      <c r="D160" s="231"/>
      <c r="E160" s="246" t="s">
        <v>122</v>
      </c>
      <c r="F160" s="148"/>
      <c r="G160" s="148"/>
      <c r="H160" s="247">
        <v>861.1</v>
      </c>
      <c r="I160" s="206"/>
    </row>
    <row r="161" spans="2:9" ht="31.5" x14ac:dyDescent="0.25">
      <c r="B161" s="214">
        <v>4</v>
      </c>
      <c r="C161" s="215"/>
      <c r="D161" s="216"/>
      <c r="E161" s="217" t="s">
        <v>6</v>
      </c>
      <c r="F161" s="144">
        <f>F162+F164+F169</f>
        <v>412750.68</v>
      </c>
      <c r="G161" s="144">
        <f>G162+G164+G169</f>
        <v>412750.68</v>
      </c>
      <c r="H161" s="249">
        <f>H162+H164+H169</f>
        <v>337843.47</v>
      </c>
      <c r="I161" s="205">
        <f t="shared" si="41"/>
        <v>81.851705247342039</v>
      </c>
    </row>
    <row r="162" spans="2:9" ht="30" x14ac:dyDescent="0.25">
      <c r="B162" s="237">
        <v>41</v>
      </c>
      <c r="C162" s="238"/>
      <c r="D162" s="239"/>
      <c r="E162" s="180" t="s">
        <v>7</v>
      </c>
      <c r="F162" s="148">
        <v>9290.6</v>
      </c>
      <c r="G162" s="148">
        <v>9290.6</v>
      </c>
      <c r="H162" s="148">
        <f t="shared" ref="H162" si="46">H163</f>
        <v>9290.6</v>
      </c>
      <c r="I162" s="206">
        <f t="shared" si="41"/>
        <v>100</v>
      </c>
    </row>
    <row r="163" spans="2:9" x14ac:dyDescent="0.25">
      <c r="B163" s="229">
        <v>4123</v>
      </c>
      <c r="C163" s="230"/>
      <c r="D163" s="231"/>
      <c r="E163" s="250" t="s">
        <v>133</v>
      </c>
      <c r="F163" s="148"/>
      <c r="G163" s="148"/>
      <c r="H163" s="193">
        <v>9290.6</v>
      </c>
      <c r="I163" s="206"/>
    </row>
    <row r="164" spans="2:9" ht="30" x14ac:dyDescent="0.25">
      <c r="B164" s="237">
        <v>42</v>
      </c>
      <c r="C164" s="238"/>
      <c r="D164" s="239"/>
      <c r="E164" s="240" t="s">
        <v>134</v>
      </c>
      <c r="F164" s="148">
        <v>387987.8</v>
      </c>
      <c r="G164" s="148">
        <v>387987.8</v>
      </c>
      <c r="H164" s="148">
        <f t="shared" ref="H164" si="47">H165+H166+H167+H168</f>
        <v>286977.07</v>
      </c>
      <c r="I164" s="206">
        <f t="shared" si="41"/>
        <v>73.965488090089437</v>
      </c>
    </row>
    <row r="165" spans="2:9" x14ac:dyDescent="0.25">
      <c r="B165" s="229">
        <v>4221</v>
      </c>
      <c r="C165" s="230"/>
      <c r="D165" s="231"/>
      <c r="E165" s="240" t="s">
        <v>138</v>
      </c>
      <c r="F165" s="148"/>
      <c r="G165" s="148"/>
      <c r="H165" s="193">
        <v>4817.1499999999996</v>
      </c>
      <c r="I165" s="206"/>
    </row>
    <row r="166" spans="2:9" x14ac:dyDescent="0.25">
      <c r="B166" s="229">
        <v>4224</v>
      </c>
      <c r="C166" s="230"/>
      <c r="D166" s="231"/>
      <c r="E166" s="240" t="s">
        <v>141</v>
      </c>
      <c r="F166" s="148"/>
      <c r="G166" s="148"/>
      <c r="H166" s="193">
        <v>69060.710000000006</v>
      </c>
      <c r="I166" s="206"/>
    </row>
    <row r="167" spans="2:9" ht="15" customHeight="1" x14ac:dyDescent="0.25">
      <c r="B167" s="229">
        <v>4227</v>
      </c>
      <c r="C167" s="230"/>
      <c r="D167" s="231"/>
      <c r="E167" s="240" t="s">
        <v>142</v>
      </c>
      <c r="F167" s="148"/>
      <c r="G167" s="148"/>
      <c r="H167" s="193">
        <v>168710.91</v>
      </c>
      <c r="I167" s="206"/>
    </row>
    <row r="168" spans="2:9" x14ac:dyDescent="0.25">
      <c r="B168" s="229">
        <v>4262</v>
      </c>
      <c r="C168" s="230"/>
      <c r="D168" s="231"/>
      <c r="E168" s="240" t="s">
        <v>144</v>
      </c>
      <c r="F168" s="148"/>
      <c r="G168" s="148"/>
      <c r="H168" s="193">
        <v>44388.3</v>
      </c>
      <c r="I168" s="206"/>
    </row>
    <row r="169" spans="2:9" ht="30" x14ac:dyDescent="0.25">
      <c r="B169" s="237">
        <v>45</v>
      </c>
      <c r="C169" s="238"/>
      <c r="D169" s="239"/>
      <c r="E169" s="146" t="s">
        <v>145</v>
      </c>
      <c r="F169" s="193">
        <v>15472.28</v>
      </c>
      <c r="G169" s="193">
        <v>15472.28</v>
      </c>
      <c r="H169" s="193">
        <f t="shared" ref="H169" si="48">H170+H171</f>
        <v>41575.799999999996</v>
      </c>
      <c r="I169" s="206">
        <f t="shared" si="41"/>
        <v>268.71152797131384</v>
      </c>
    </row>
    <row r="170" spans="2:9" ht="15" customHeight="1" x14ac:dyDescent="0.25">
      <c r="B170" s="229">
        <v>4511</v>
      </c>
      <c r="C170" s="230"/>
      <c r="D170" s="231"/>
      <c r="E170" s="146" t="s">
        <v>206</v>
      </c>
      <c r="F170" s="193"/>
      <c r="G170" s="193"/>
      <c r="H170" s="247">
        <v>29567.67</v>
      </c>
      <c r="I170" s="206"/>
    </row>
    <row r="171" spans="2:9" ht="30" x14ac:dyDescent="0.25">
      <c r="B171" s="229">
        <v>4521</v>
      </c>
      <c r="C171" s="230"/>
      <c r="D171" s="231"/>
      <c r="E171" s="146" t="s">
        <v>170</v>
      </c>
      <c r="F171" s="193"/>
      <c r="G171" s="193"/>
      <c r="H171" s="247">
        <v>12008.13</v>
      </c>
      <c r="I171" s="206"/>
    </row>
    <row r="172" spans="2:9" ht="31.5" x14ac:dyDescent="0.25">
      <c r="B172" s="214">
        <v>5</v>
      </c>
      <c r="C172" s="215"/>
      <c r="D172" s="216"/>
      <c r="E172" s="179" t="s">
        <v>11</v>
      </c>
      <c r="F172" s="203">
        <f>F173</f>
        <v>99044.4</v>
      </c>
      <c r="G172" s="203">
        <f>G173</f>
        <v>99044.4</v>
      </c>
      <c r="H172" s="268">
        <f>H173</f>
        <v>164966.15999999997</v>
      </c>
      <c r="I172" s="205">
        <f t="shared" si="41"/>
        <v>166.55778620497472</v>
      </c>
    </row>
    <row r="173" spans="2:9" ht="30" x14ac:dyDescent="0.25">
      <c r="B173" s="237">
        <v>54</v>
      </c>
      <c r="C173" s="238"/>
      <c r="D173" s="239"/>
      <c r="E173" s="258" t="s">
        <v>16</v>
      </c>
      <c r="F173" s="193">
        <v>99044.4</v>
      </c>
      <c r="G173" s="193">
        <v>99044.4</v>
      </c>
      <c r="H173" s="193">
        <f t="shared" ref="H173" si="49">H174+H175</f>
        <v>164966.15999999997</v>
      </c>
      <c r="I173" s="206">
        <f t="shared" si="41"/>
        <v>166.55778620497472</v>
      </c>
    </row>
    <row r="174" spans="2:9" ht="45" x14ac:dyDescent="0.25">
      <c r="B174" s="229">
        <v>5443</v>
      </c>
      <c r="C174" s="230"/>
      <c r="D174" s="231"/>
      <c r="E174" s="146" t="s">
        <v>165</v>
      </c>
      <c r="F174" s="193"/>
      <c r="G174" s="193"/>
      <c r="H174" s="193">
        <v>99044.4</v>
      </c>
      <c r="I174" s="206"/>
    </row>
    <row r="175" spans="2:9" ht="45" x14ac:dyDescent="0.25">
      <c r="B175" s="237">
        <v>5453</v>
      </c>
      <c r="C175" s="238"/>
      <c r="D175" s="239"/>
      <c r="E175" s="146" t="s">
        <v>214</v>
      </c>
      <c r="F175" s="193"/>
      <c r="G175" s="193"/>
      <c r="H175" s="193">
        <v>65921.759999999995</v>
      </c>
      <c r="I175" s="206"/>
    </row>
    <row r="176" spans="2:9" x14ac:dyDescent="0.25">
      <c r="B176" s="229"/>
      <c r="C176" s="230"/>
      <c r="D176" s="231"/>
      <c r="E176" s="146"/>
      <c r="F176" s="193"/>
      <c r="G176" s="193"/>
      <c r="H176" s="247"/>
      <c r="I176" s="206"/>
    </row>
    <row r="177" spans="2:9" ht="47.25" x14ac:dyDescent="0.25">
      <c r="B177" s="263" t="s">
        <v>340</v>
      </c>
      <c r="C177" s="263"/>
      <c r="D177" s="263"/>
      <c r="E177" s="107" t="s">
        <v>339</v>
      </c>
      <c r="F177" s="144">
        <f>F178</f>
        <v>288941.71000000002</v>
      </c>
      <c r="G177" s="144">
        <f t="shared" ref="G177:H177" si="50">G178</f>
        <v>288941.71000000002</v>
      </c>
      <c r="H177" s="249">
        <f t="shared" si="50"/>
        <v>290932.55</v>
      </c>
      <c r="I177" s="205">
        <f t="shared" ref="I177" si="51">H177/G177*100</f>
        <v>100.68901094272611</v>
      </c>
    </row>
    <row r="178" spans="2:9" x14ac:dyDescent="0.25">
      <c r="B178" s="265" t="s">
        <v>179</v>
      </c>
      <c r="C178" s="266"/>
      <c r="D178" s="267"/>
      <c r="E178" s="224" t="s">
        <v>190</v>
      </c>
      <c r="F178" s="225">
        <f>F179+F189</f>
        <v>288941.71000000002</v>
      </c>
      <c r="G178" s="225">
        <f t="shared" ref="G178:H178" si="52">G179+G189</f>
        <v>288941.71000000002</v>
      </c>
      <c r="H178" s="225">
        <f t="shared" si="52"/>
        <v>290932.55</v>
      </c>
      <c r="I178" s="234">
        <f t="shared" si="41"/>
        <v>100.68901094272611</v>
      </c>
    </row>
    <row r="179" spans="2:9" x14ac:dyDescent="0.25">
      <c r="B179" s="214">
        <v>3</v>
      </c>
      <c r="C179" s="215"/>
      <c r="D179" s="216"/>
      <c r="E179" s="217" t="s">
        <v>4</v>
      </c>
      <c r="F179" s="144">
        <f>F180+F187</f>
        <v>259897.85</v>
      </c>
      <c r="G179" s="144">
        <f>G180+G187</f>
        <v>259897.85</v>
      </c>
      <c r="H179" s="249">
        <f>H180+H187</f>
        <v>261888.69</v>
      </c>
      <c r="I179" s="205">
        <f t="shared" si="41"/>
        <v>100.76600864531969</v>
      </c>
    </row>
    <row r="180" spans="2:9" x14ac:dyDescent="0.25">
      <c r="B180" s="237">
        <v>32</v>
      </c>
      <c r="C180" s="238"/>
      <c r="D180" s="239"/>
      <c r="E180" s="240" t="s">
        <v>14</v>
      </c>
      <c r="F180" s="148">
        <v>244353.35</v>
      </c>
      <c r="G180" s="148">
        <v>244353.35</v>
      </c>
      <c r="H180" s="148">
        <f t="shared" ref="H180" si="53">SUM(H181:H186)</f>
        <v>246344.19</v>
      </c>
      <c r="I180" s="206">
        <f t="shared" si="41"/>
        <v>100.81473816503845</v>
      </c>
    </row>
    <row r="181" spans="2:9" x14ac:dyDescent="0.25">
      <c r="B181" s="229">
        <v>3211</v>
      </c>
      <c r="C181" s="230"/>
      <c r="D181" s="231"/>
      <c r="E181" s="240" t="s">
        <v>30</v>
      </c>
      <c r="F181" s="148"/>
      <c r="G181" s="148"/>
      <c r="H181" s="193">
        <v>48.69</v>
      </c>
      <c r="I181" s="206"/>
    </row>
    <row r="182" spans="2:9" x14ac:dyDescent="0.25">
      <c r="B182" s="229">
        <v>3213</v>
      </c>
      <c r="C182" s="230"/>
      <c r="D182" s="231"/>
      <c r="E182" s="240" t="s">
        <v>95</v>
      </c>
      <c r="F182" s="148"/>
      <c r="G182" s="148"/>
      <c r="H182" s="193">
        <v>1990.84</v>
      </c>
      <c r="I182" s="206"/>
    </row>
    <row r="183" spans="2:9" x14ac:dyDescent="0.25">
      <c r="B183" s="229">
        <v>3222</v>
      </c>
      <c r="C183" s="230"/>
      <c r="D183" s="231"/>
      <c r="E183" s="240" t="s">
        <v>98</v>
      </c>
      <c r="F183" s="148"/>
      <c r="G183" s="148"/>
      <c r="H183" s="193">
        <v>616.30999999999995</v>
      </c>
      <c r="I183" s="206"/>
    </row>
    <row r="184" spans="2:9" x14ac:dyDescent="0.25">
      <c r="B184" s="229">
        <v>3223</v>
      </c>
      <c r="C184" s="230"/>
      <c r="D184" s="231"/>
      <c r="E184" s="240" t="s">
        <v>99</v>
      </c>
      <c r="F184" s="148"/>
      <c r="G184" s="148"/>
      <c r="H184" s="193">
        <v>205980.34</v>
      </c>
      <c r="I184" s="206"/>
    </row>
    <row r="185" spans="2:9" x14ac:dyDescent="0.25">
      <c r="B185" s="229">
        <v>3225</v>
      </c>
      <c r="C185" s="230"/>
      <c r="D185" s="231"/>
      <c r="E185" s="240" t="s">
        <v>101</v>
      </c>
      <c r="F185" s="148"/>
      <c r="G185" s="148"/>
      <c r="H185" s="193">
        <v>32703.75</v>
      </c>
      <c r="I185" s="206"/>
    </row>
    <row r="186" spans="2:9" ht="30" x14ac:dyDescent="0.25">
      <c r="B186" s="229">
        <v>3232</v>
      </c>
      <c r="C186" s="230"/>
      <c r="D186" s="231"/>
      <c r="E186" s="240" t="s">
        <v>105</v>
      </c>
      <c r="F186" s="148"/>
      <c r="G186" s="148"/>
      <c r="H186" s="193">
        <v>5004.26</v>
      </c>
      <c r="I186" s="206"/>
    </row>
    <row r="187" spans="2:9" ht="30" x14ac:dyDescent="0.25">
      <c r="B187" s="237">
        <v>42</v>
      </c>
      <c r="C187" s="238"/>
      <c r="D187" s="239"/>
      <c r="E187" s="240" t="s">
        <v>134</v>
      </c>
      <c r="F187" s="148">
        <v>15544.5</v>
      </c>
      <c r="G187" s="148">
        <v>15544.5</v>
      </c>
      <c r="H187" s="148">
        <f t="shared" ref="H187" si="54">H188</f>
        <v>15544.5</v>
      </c>
      <c r="I187" s="206">
        <f t="shared" si="41"/>
        <v>100</v>
      </c>
    </row>
    <row r="188" spans="2:9" x14ac:dyDescent="0.25">
      <c r="B188" s="229">
        <v>4224</v>
      </c>
      <c r="C188" s="230"/>
      <c r="D188" s="231"/>
      <c r="E188" s="248" t="s">
        <v>141</v>
      </c>
      <c r="F188" s="148"/>
      <c r="G188" s="148"/>
      <c r="H188" s="247">
        <v>15544.5</v>
      </c>
      <c r="I188" s="206"/>
    </row>
    <row r="189" spans="2:9" ht="31.5" x14ac:dyDescent="0.25">
      <c r="B189" s="214">
        <v>4</v>
      </c>
      <c r="C189" s="215"/>
      <c r="D189" s="216"/>
      <c r="E189" s="217" t="s">
        <v>6</v>
      </c>
      <c r="F189" s="144">
        <f>F190</f>
        <v>29043.86</v>
      </c>
      <c r="G189" s="144">
        <f>G190</f>
        <v>29043.86</v>
      </c>
      <c r="H189" s="144">
        <f t="shared" ref="H189" si="55">H190</f>
        <v>29043.86</v>
      </c>
      <c r="I189" s="205">
        <f t="shared" si="41"/>
        <v>100</v>
      </c>
    </row>
    <row r="190" spans="2:9" ht="30" x14ac:dyDescent="0.25">
      <c r="B190" s="237">
        <v>45</v>
      </c>
      <c r="C190" s="238"/>
      <c r="D190" s="239"/>
      <c r="E190" s="146" t="s">
        <v>145</v>
      </c>
      <c r="F190" s="148">
        <v>29043.86</v>
      </c>
      <c r="G190" s="148">
        <v>29043.86</v>
      </c>
      <c r="H190" s="148">
        <f t="shared" ref="H190" si="56">H191</f>
        <v>29043.86</v>
      </c>
      <c r="I190" s="206">
        <f t="shared" si="41"/>
        <v>100</v>
      </c>
    </row>
    <row r="191" spans="2:9" ht="15" customHeight="1" x14ac:dyDescent="0.25">
      <c r="B191" s="237">
        <v>4511</v>
      </c>
      <c r="C191" s="238"/>
      <c r="D191" s="239"/>
      <c r="E191" s="146" t="s">
        <v>206</v>
      </c>
      <c r="F191" s="193"/>
      <c r="G191" s="193"/>
      <c r="H191" s="193">
        <v>29043.86</v>
      </c>
      <c r="I191" s="206"/>
    </row>
  </sheetData>
  <mergeCells count="79">
    <mergeCell ref="B190:D190"/>
    <mergeCell ref="B191:D191"/>
    <mergeCell ref="B177:D177"/>
    <mergeCell ref="B178:D178"/>
    <mergeCell ref="B179:D179"/>
    <mergeCell ref="B180:D180"/>
    <mergeCell ref="B187:D187"/>
    <mergeCell ref="B189:D189"/>
    <mergeCell ref="B173:D173"/>
    <mergeCell ref="B152:D152"/>
    <mergeCell ref="B153:D153"/>
    <mergeCell ref="B154:D154"/>
    <mergeCell ref="B155:D155"/>
    <mergeCell ref="B156:D156"/>
    <mergeCell ref="B159:D159"/>
    <mergeCell ref="B161:D161"/>
    <mergeCell ref="B162:D162"/>
    <mergeCell ref="B164:D164"/>
    <mergeCell ref="B169:D169"/>
    <mergeCell ref="B172:D172"/>
    <mergeCell ref="B149:D149"/>
    <mergeCell ref="B130:D130"/>
    <mergeCell ref="B131:D131"/>
    <mergeCell ref="B133:D133"/>
    <mergeCell ref="B137:D137"/>
    <mergeCell ref="B138:D138"/>
    <mergeCell ref="B141:D141"/>
    <mergeCell ref="B143:D143"/>
    <mergeCell ref="B144:D144"/>
    <mergeCell ref="B145:D145"/>
    <mergeCell ref="B147:D147"/>
    <mergeCell ref="B148:D148"/>
    <mergeCell ref="B126:D126"/>
    <mergeCell ref="B82:D82"/>
    <mergeCell ref="B84:D84"/>
    <mergeCell ref="B85:D85"/>
    <mergeCell ref="B90:D90"/>
    <mergeCell ref="B102:D102"/>
    <mergeCell ref="B105:D105"/>
    <mergeCell ref="B106:D106"/>
    <mergeCell ref="B109:D109"/>
    <mergeCell ref="B113:D113"/>
    <mergeCell ref="B118:D118"/>
    <mergeCell ref="B119:D119"/>
    <mergeCell ref="B26:D26"/>
    <mergeCell ref="B27:D27"/>
    <mergeCell ref="B81:D81"/>
    <mergeCell ref="B28:D28"/>
    <mergeCell ref="B32:D32"/>
    <mergeCell ref="B33:D33"/>
    <mergeCell ref="B38:D38"/>
    <mergeCell ref="B39:D39"/>
    <mergeCell ref="B44:D44"/>
    <mergeCell ref="B62:D62"/>
    <mergeCell ref="B69:D69"/>
    <mergeCell ref="B70:D70"/>
    <mergeCell ref="B72:D72"/>
    <mergeCell ref="B23:D23"/>
    <mergeCell ref="B3:I3"/>
    <mergeCell ref="B5:I5"/>
    <mergeCell ref="B7:E7"/>
    <mergeCell ref="B8:E8"/>
    <mergeCell ref="B20:D20"/>
    <mergeCell ref="D1:H1"/>
    <mergeCell ref="B150:D150"/>
    <mergeCell ref="B175:D175"/>
    <mergeCell ref="B9:E9"/>
    <mergeCell ref="B10:E10"/>
    <mergeCell ref="B11:E11"/>
    <mergeCell ref="B12:E12"/>
    <mergeCell ref="B13:E13"/>
    <mergeCell ref="B16:E16"/>
    <mergeCell ref="B14:E14"/>
    <mergeCell ref="B15:E15"/>
    <mergeCell ref="B17:E17"/>
    <mergeCell ref="B18:E18"/>
    <mergeCell ref="B19:E19"/>
    <mergeCell ref="B21:D21"/>
    <mergeCell ref="B22:D22"/>
  </mergeCells>
  <pageMargins left="0.7" right="0.7" top="0.75" bottom="0.75" header="0.3" footer="0.3"/>
  <pageSetup paperSize="9" scale="52" fitToHeight="0" orientation="portrait" r:id="rId1"/>
  <ignoredErrors>
    <ignoredError sqref="F21:H2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ED3FC-CCCA-4D2B-9C3A-70DF59DC70C8}">
  <dimension ref="A1:H27"/>
  <sheetViews>
    <sheetView workbookViewId="0">
      <selection activeCell="L13" sqref="L13"/>
    </sheetView>
  </sheetViews>
  <sheetFormatPr defaultRowHeight="15" x14ac:dyDescent="0.25"/>
  <cols>
    <col min="1" max="1" width="5.140625" bestFit="1" customWidth="1"/>
    <col min="2" max="2" width="29.42578125" customWidth="1"/>
    <col min="3" max="3" width="12.85546875" customWidth="1"/>
    <col min="4" max="4" width="7.85546875" customWidth="1"/>
    <col min="5" max="5" width="9.28515625" customWidth="1"/>
    <col min="6" max="6" width="8.28515625" customWidth="1"/>
    <col min="7" max="7" width="15.28515625" customWidth="1"/>
    <col min="8" max="8" width="13.28515625" customWidth="1"/>
    <col min="9" max="9" width="17.28515625" customWidth="1"/>
  </cols>
  <sheetData>
    <row r="1" spans="1:8" ht="46.5" customHeight="1" x14ac:dyDescent="0.25">
      <c r="B1" s="60" t="s">
        <v>347</v>
      </c>
      <c r="C1" s="60"/>
      <c r="D1" s="60"/>
      <c r="E1" s="60"/>
      <c r="F1" s="60"/>
      <c r="G1" s="60"/>
      <c r="H1" s="60"/>
    </row>
    <row r="3" spans="1:8" ht="18.75" x14ac:dyDescent="0.25">
      <c r="A3" s="65" t="s">
        <v>248</v>
      </c>
      <c r="B3" s="65"/>
      <c r="C3" s="65"/>
      <c r="D3" s="65"/>
      <c r="E3" s="65"/>
      <c r="F3" s="65"/>
      <c r="G3" s="65"/>
      <c r="H3" s="65"/>
    </row>
    <row r="4" spans="1:8" x14ac:dyDescent="0.25">
      <c r="A4" s="14"/>
      <c r="B4" s="15"/>
      <c r="C4" s="14"/>
      <c r="D4" s="14"/>
      <c r="E4" s="14"/>
      <c r="F4" s="14"/>
      <c r="G4" s="14"/>
      <c r="H4" s="14"/>
    </row>
    <row r="5" spans="1:8" x14ac:dyDescent="0.25">
      <c r="A5" s="66" t="s">
        <v>249</v>
      </c>
      <c r="B5" s="67" t="s">
        <v>250</v>
      </c>
      <c r="C5" s="68" t="s">
        <v>251</v>
      </c>
      <c r="D5" s="69"/>
      <c r="E5" s="67" t="s">
        <v>252</v>
      </c>
      <c r="F5" s="67"/>
      <c r="G5" s="16" t="s">
        <v>253</v>
      </c>
      <c r="H5" s="16" t="s">
        <v>254</v>
      </c>
    </row>
    <row r="6" spans="1:8" x14ac:dyDescent="0.25">
      <c r="A6" s="66"/>
      <c r="B6" s="67"/>
      <c r="C6" s="16" t="s">
        <v>247</v>
      </c>
      <c r="D6" s="17" t="s">
        <v>255</v>
      </c>
      <c r="E6" s="16" t="s">
        <v>247</v>
      </c>
      <c r="F6" s="16" t="s">
        <v>255</v>
      </c>
      <c r="G6" s="16" t="s">
        <v>256</v>
      </c>
      <c r="H6" s="16" t="s">
        <v>257</v>
      </c>
    </row>
    <row r="7" spans="1:8" x14ac:dyDescent="0.25">
      <c r="A7" s="18">
        <v>0</v>
      </c>
      <c r="B7" s="19">
        <v>1</v>
      </c>
      <c r="C7" s="18">
        <v>2</v>
      </c>
      <c r="D7" s="18">
        <v>3</v>
      </c>
      <c r="E7" s="18">
        <v>4</v>
      </c>
      <c r="F7" s="18">
        <v>5</v>
      </c>
      <c r="G7" s="18">
        <v>6</v>
      </c>
      <c r="H7" s="18">
        <v>7</v>
      </c>
    </row>
    <row r="8" spans="1:8" x14ac:dyDescent="0.25">
      <c r="A8" s="20" t="s">
        <v>226</v>
      </c>
      <c r="B8" s="21" t="s">
        <v>258</v>
      </c>
      <c r="C8" s="22">
        <v>24641.97</v>
      </c>
      <c r="D8" s="23">
        <f>C8*100/$C$27</f>
        <v>4.3153207030398351</v>
      </c>
      <c r="E8" s="24">
        <v>40455.879999999997</v>
      </c>
      <c r="F8" s="23">
        <f>E8*100/$E$27</f>
        <v>3.5772073880374577</v>
      </c>
      <c r="G8" s="22">
        <f>E8-C8</f>
        <v>15813.909999999996</v>
      </c>
      <c r="H8" s="23">
        <f>E8*100/C8</f>
        <v>164.17469869495008</v>
      </c>
    </row>
    <row r="9" spans="1:8" ht="30" x14ac:dyDescent="0.25">
      <c r="A9" s="20" t="s">
        <v>227</v>
      </c>
      <c r="B9" s="21" t="s">
        <v>259</v>
      </c>
      <c r="C9" s="22">
        <v>28291.94</v>
      </c>
      <c r="D9" s="23">
        <f t="shared" ref="D9:D22" si="0">C9*100/$C$27</f>
        <v>4.9545062513736049</v>
      </c>
      <c r="E9" s="24">
        <v>54693.599999999999</v>
      </c>
      <c r="F9" s="23">
        <f t="shared" ref="F9:F27" si="1">E9*100/$E$27</f>
        <v>4.8361412481539272</v>
      </c>
      <c r="G9" s="22">
        <f t="shared" ref="G9:G23" si="2">E9-C9</f>
        <v>26401.66</v>
      </c>
      <c r="H9" s="23">
        <f>E9*100/C9</f>
        <v>193.31866248832708</v>
      </c>
    </row>
    <row r="10" spans="1:8" ht="30" x14ac:dyDescent="0.25">
      <c r="A10" s="20" t="s">
        <v>228</v>
      </c>
      <c r="B10" s="21" t="s">
        <v>260</v>
      </c>
      <c r="C10" s="22">
        <v>1468.12</v>
      </c>
      <c r="D10" s="23">
        <f t="shared" si="0"/>
        <v>0.25709830141611412</v>
      </c>
      <c r="E10" s="24">
        <v>1190.08</v>
      </c>
      <c r="F10" s="23">
        <f t="shared" si="1"/>
        <v>0.10522977051433853</v>
      </c>
      <c r="G10" s="22">
        <f t="shared" si="2"/>
        <v>-278.03999999999996</v>
      </c>
      <c r="H10" s="23">
        <f>E10*100/C10</f>
        <v>81.061493610876497</v>
      </c>
    </row>
    <row r="11" spans="1:8" x14ac:dyDescent="0.25">
      <c r="A11" s="20" t="s">
        <v>261</v>
      </c>
      <c r="B11" s="21" t="s">
        <v>262</v>
      </c>
      <c r="C11" s="22">
        <v>3783.22</v>
      </c>
      <c r="D11" s="23">
        <f t="shared" si="0"/>
        <v>0.6625203906243845</v>
      </c>
      <c r="E11" s="24">
        <v>8122.08</v>
      </c>
      <c r="F11" s="23">
        <f t="shared" si="1"/>
        <v>0.71817408451456943</v>
      </c>
      <c r="G11" s="22">
        <f t="shared" si="2"/>
        <v>4338.8600000000006</v>
      </c>
      <c r="H11" s="23">
        <f t="shared" ref="H11:H27" si="3">E11*100/C11</f>
        <v>214.68695978557949</v>
      </c>
    </row>
    <row r="12" spans="1:8" ht="30" x14ac:dyDescent="0.25">
      <c r="A12" s="20" t="s">
        <v>263</v>
      </c>
      <c r="B12" s="21" t="s">
        <v>264</v>
      </c>
      <c r="C12" s="22">
        <v>94313.279999999999</v>
      </c>
      <c r="D12" s="23">
        <f t="shared" si="0"/>
        <v>16.516213994075667</v>
      </c>
      <c r="E12" s="24">
        <v>179912</v>
      </c>
      <c r="F12" s="23">
        <f t="shared" si="1"/>
        <v>15.908256985056193</v>
      </c>
      <c r="G12" s="22">
        <f t="shared" si="2"/>
        <v>85598.720000000001</v>
      </c>
      <c r="H12" s="23">
        <f>E12*100/C12</f>
        <v>190.75998629249241</v>
      </c>
    </row>
    <row r="13" spans="1:8" ht="30" x14ac:dyDescent="0.25">
      <c r="A13" s="20" t="s">
        <v>265</v>
      </c>
      <c r="B13" s="25" t="s">
        <v>266</v>
      </c>
      <c r="C13" s="22">
        <v>322.83</v>
      </c>
      <c r="D13" s="23">
        <f t="shared" si="0"/>
        <v>5.653423742348318E-2</v>
      </c>
      <c r="E13" s="24">
        <v>0</v>
      </c>
      <c r="F13" s="23">
        <f>E13*100/$E$27</f>
        <v>0</v>
      </c>
      <c r="G13" s="22">
        <f t="shared" si="2"/>
        <v>-322.83</v>
      </c>
      <c r="H13" s="23">
        <f t="shared" si="3"/>
        <v>0</v>
      </c>
    </row>
    <row r="14" spans="1:8" ht="30" x14ac:dyDescent="0.25">
      <c r="A14" s="20" t="s">
        <v>267</v>
      </c>
      <c r="B14" s="25" t="s">
        <v>268</v>
      </c>
      <c r="C14" s="22">
        <v>3251.71</v>
      </c>
      <c r="D14" s="23">
        <f t="shared" si="0"/>
        <v>0.56944195140573828</v>
      </c>
      <c r="E14" s="24">
        <v>3080</v>
      </c>
      <c r="F14" s="23">
        <f t="shared" si="1"/>
        <v>0.2723410973919087</v>
      </c>
      <c r="G14" s="22">
        <f t="shared" si="2"/>
        <v>-171.71000000000004</v>
      </c>
      <c r="H14" s="23">
        <f>E14*100/C14</f>
        <v>94.719393795879711</v>
      </c>
    </row>
    <row r="15" spans="1:8" x14ac:dyDescent="0.25">
      <c r="A15" s="20" t="s">
        <v>269</v>
      </c>
      <c r="B15" s="25" t="s">
        <v>270</v>
      </c>
      <c r="C15" s="22">
        <v>0</v>
      </c>
      <c r="D15" s="23">
        <f t="shared" si="0"/>
        <v>0</v>
      </c>
      <c r="E15" s="24">
        <v>12522.12</v>
      </c>
      <c r="F15" s="23">
        <f t="shared" si="1"/>
        <v>1.1072363319718077</v>
      </c>
      <c r="G15" s="22">
        <f t="shared" si="2"/>
        <v>12522.12</v>
      </c>
      <c r="H15" s="23" t="s">
        <v>271</v>
      </c>
    </row>
    <row r="16" spans="1:8" ht="30" x14ac:dyDescent="0.25">
      <c r="A16" s="20" t="s">
        <v>272</v>
      </c>
      <c r="B16" s="25" t="s">
        <v>273</v>
      </c>
      <c r="C16" s="22">
        <v>36939.64</v>
      </c>
      <c r="D16" s="23">
        <f t="shared" si="0"/>
        <v>6.4688981138617736</v>
      </c>
      <c r="E16" s="24">
        <v>47270.51</v>
      </c>
      <c r="F16" s="23">
        <f t="shared" si="1"/>
        <v>4.1797735609335041</v>
      </c>
      <c r="G16" s="22">
        <f t="shared" si="2"/>
        <v>10330.870000000003</v>
      </c>
      <c r="H16" s="23">
        <f t="shared" si="3"/>
        <v>127.96689410075464</v>
      </c>
    </row>
    <row r="17" spans="1:8" x14ac:dyDescent="0.25">
      <c r="A17" s="20" t="s">
        <v>274</v>
      </c>
      <c r="B17" s="25" t="s">
        <v>275</v>
      </c>
      <c r="C17" s="22">
        <v>142782.66</v>
      </c>
      <c r="D17" s="23">
        <f t="shared" si="0"/>
        <v>25.004209027650699</v>
      </c>
      <c r="E17" s="24">
        <v>210374</v>
      </c>
      <c r="F17" s="23">
        <f>E17*100/$E$27</f>
        <v>18.601781176209546</v>
      </c>
      <c r="G17" s="22">
        <f t="shared" si="2"/>
        <v>67591.34</v>
      </c>
      <c r="H17" s="23">
        <f t="shared" si="3"/>
        <v>147.33861940938766</v>
      </c>
    </row>
    <row r="18" spans="1:8" x14ac:dyDescent="0.25">
      <c r="A18" s="20" t="s">
        <v>276</v>
      </c>
      <c r="B18" s="25" t="s">
        <v>277</v>
      </c>
      <c r="C18" s="22">
        <v>17398.04</v>
      </c>
      <c r="D18" s="23">
        <f t="shared" si="0"/>
        <v>3.0467581205688981</v>
      </c>
      <c r="E18" s="24">
        <v>0</v>
      </c>
      <c r="F18" s="23">
        <f t="shared" si="1"/>
        <v>0</v>
      </c>
      <c r="G18" s="22">
        <f t="shared" si="2"/>
        <v>-17398.04</v>
      </c>
      <c r="H18" s="23">
        <f t="shared" si="3"/>
        <v>0</v>
      </c>
    </row>
    <row r="19" spans="1:8" x14ac:dyDescent="0.25">
      <c r="A19" s="20" t="s">
        <v>278</v>
      </c>
      <c r="B19" s="25" t="s">
        <v>279</v>
      </c>
      <c r="C19" s="22">
        <v>0</v>
      </c>
      <c r="D19" s="23">
        <f t="shared" si="0"/>
        <v>0</v>
      </c>
      <c r="E19" s="24">
        <v>2740.14</v>
      </c>
      <c r="F19" s="23">
        <f t="shared" si="1"/>
        <v>0.2422898488985275</v>
      </c>
      <c r="G19" s="22">
        <f t="shared" si="2"/>
        <v>2740.14</v>
      </c>
      <c r="H19" s="23" t="s">
        <v>271</v>
      </c>
    </row>
    <row r="20" spans="1:8" x14ac:dyDescent="0.25">
      <c r="A20" s="20" t="s">
        <v>280</v>
      </c>
      <c r="B20" s="25" t="s">
        <v>281</v>
      </c>
      <c r="C20" s="22">
        <v>16328.66</v>
      </c>
      <c r="D20" s="23">
        <f>C20*100/$C$27</f>
        <v>2.8594874740492919</v>
      </c>
      <c r="E20" s="24">
        <v>65287.92</v>
      </c>
      <c r="F20" s="23">
        <f t="shared" si="1"/>
        <v>5.7729168114399814</v>
      </c>
      <c r="G20" s="22">
        <f t="shared" si="2"/>
        <v>48959.259999999995</v>
      </c>
      <c r="H20" s="23">
        <f t="shared" si="3"/>
        <v>399.83636134257188</v>
      </c>
    </row>
    <row r="21" spans="1:8" ht="30" x14ac:dyDescent="0.25">
      <c r="A21" s="20" t="s">
        <v>282</v>
      </c>
      <c r="B21" s="25" t="s">
        <v>283</v>
      </c>
      <c r="C21" s="22">
        <v>57666</v>
      </c>
      <c r="D21" s="23">
        <f t="shared" si="0"/>
        <v>10.098514187846796</v>
      </c>
      <c r="E21" s="24">
        <v>58166.33</v>
      </c>
      <c r="F21" s="23">
        <f t="shared" si="1"/>
        <v>5.1432084881363309</v>
      </c>
      <c r="G21" s="22">
        <f t="shared" si="2"/>
        <v>500.33000000000175</v>
      </c>
      <c r="H21" s="23">
        <f t="shared" si="3"/>
        <v>100.86763430791108</v>
      </c>
    </row>
    <row r="22" spans="1:8" ht="30" x14ac:dyDescent="0.25">
      <c r="A22" s="20" t="s">
        <v>284</v>
      </c>
      <c r="B22" s="25" t="s">
        <v>285</v>
      </c>
      <c r="C22" s="22">
        <v>10948.51</v>
      </c>
      <c r="D22" s="23">
        <f t="shared" si="0"/>
        <v>1.9173114759265864</v>
      </c>
      <c r="E22" s="24">
        <v>14725.88</v>
      </c>
      <c r="F22" s="23">
        <f>E22*100/$E$27</f>
        <v>1.3020981556044027</v>
      </c>
      <c r="G22" s="22">
        <f t="shared" si="2"/>
        <v>3777.369999999999</v>
      </c>
      <c r="H22" s="23">
        <f t="shared" si="3"/>
        <v>134.50122436751667</v>
      </c>
    </row>
    <row r="23" spans="1:8" ht="30" x14ac:dyDescent="0.25">
      <c r="A23" s="20" t="s">
        <v>286</v>
      </c>
      <c r="B23" s="25" t="s">
        <v>287</v>
      </c>
      <c r="C23" s="22">
        <v>1327.23</v>
      </c>
      <c r="D23" s="23">
        <f>C23*100/$C$27</f>
        <v>0.23242553646058167</v>
      </c>
      <c r="E23" s="24">
        <v>929.07</v>
      </c>
      <c r="F23" s="23">
        <f t="shared" si="1"/>
        <v>8.215063095905864E-2</v>
      </c>
      <c r="G23" s="22">
        <f t="shared" si="2"/>
        <v>-398.15999999999997</v>
      </c>
      <c r="H23" s="23">
        <f t="shared" si="3"/>
        <v>70.000678104021162</v>
      </c>
    </row>
    <row r="24" spans="1:8" x14ac:dyDescent="0.25">
      <c r="A24" s="20" t="s">
        <v>288</v>
      </c>
      <c r="B24" s="25" t="s">
        <v>289</v>
      </c>
      <c r="C24" s="22">
        <v>15774.42</v>
      </c>
      <c r="D24" s="23">
        <f>C24*100/$C$27</f>
        <v>2.7624285397817476</v>
      </c>
      <c r="E24" s="24">
        <v>15774.42</v>
      </c>
      <c r="F24" s="23">
        <f t="shared" si="1"/>
        <v>1.3948126147795039</v>
      </c>
      <c r="G24" s="22" t="s">
        <v>271</v>
      </c>
      <c r="H24" s="23">
        <f t="shared" si="3"/>
        <v>100</v>
      </c>
    </row>
    <row r="25" spans="1:8" x14ac:dyDescent="0.25">
      <c r="A25" s="26"/>
      <c r="B25" s="27" t="s">
        <v>290</v>
      </c>
      <c r="C25" s="28">
        <f>SUM(C8:C24)</f>
        <v>455238.22999999992</v>
      </c>
      <c r="D25" s="29">
        <f>C25*100/$C$27</f>
        <v>79.72166830550519</v>
      </c>
      <c r="E25" s="28">
        <f>SUM(E8:E24)</f>
        <v>715244.03</v>
      </c>
      <c r="F25" s="29">
        <f>E25*100/$E$27</f>
        <v>63.243618192601062</v>
      </c>
      <c r="G25" s="28">
        <f>E25-C25</f>
        <v>260005.8000000001</v>
      </c>
      <c r="H25" s="29">
        <f t="shared" si="3"/>
        <v>157.11422786262924</v>
      </c>
    </row>
    <row r="26" spans="1:8" x14ac:dyDescent="0.25">
      <c r="A26" s="20" t="s">
        <v>291</v>
      </c>
      <c r="B26" s="25" t="s">
        <v>292</v>
      </c>
      <c r="C26" s="22">
        <v>115796.27</v>
      </c>
      <c r="D26" s="23">
        <f>C26*100/$C$27</f>
        <v>20.27833169449482</v>
      </c>
      <c r="E26" s="22">
        <v>415690.68</v>
      </c>
      <c r="F26" s="23">
        <f>E26*100/$E$27</f>
        <v>36.756381807398945</v>
      </c>
      <c r="G26" s="22">
        <f>E26-C26</f>
        <v>299894.40999999997</v>
      </c>
      <c r="H26" s="23">
        <f t="shared" si="3"/>
        <v>358.98451651335574</v>
      </c>
    </row>
    <row r="27" spans="1:8" x14ac:dyDescent="0.25">
      <c r="A27" s="26"/>
      <c r="B27" s="27" t="s">
        <v>293</v>
      </c>
      <c r="C27" s="28">
        <f>SUM(C25:C26)</f>
        <v>571034.49999999988</v>
      </c>
      <c r="D27" s="29">
        <f>C27*100/$C$27</f>
        <v>100</v>
      </c>
      <c r="E27" s="28">
        <f>E25+E26</f>
        <v>1130934.71</v>
      </c>
      <c r="F27" s="29">
        <f t="shared" si="1"/>
        <v>100</v>
      </c>
      <c r="G27" s="28">
        <f>E27-C27</f>
        <v>559900.21000000008</v>
      </c>
      <c r="H27" s="29">
        <f t="shared" si="3"/>
        <v>198.05015458785769</v>
      </c>
    </row>
  </sheetData>
  <mergeCells count="6">
    <mergeCell ref="B1:H1"/>
    <mergeCell ref="A3:H3"/>
    <mergeCell ref="A5:A6"/>
    <mergeCell ref="B5:B6"/>
    <mergeCell ref="C5:D5"/>
    <mergeCell ref="E5:F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AE3BC-7F68-4495-A838-4729D6B36730}">
  <sheetPr>
    <pageSetUpPr fitToPage="1"/>
  </sheetPr>
  <dimension ref="A1:H43"/>
  <sheetViews>
    <sheetView workbookViewId="0">
      <selection activeCell="A2" sqref="A2:H2"/>
    </sheetView>
  </sheetViews>
  <sheetFormatPr defaultRowHeight="15" x14ac:dyDescent="0.25"/>
  <cols>
    <col min="1" max="1" width="5.140625" bestFit="1" customWidth="1"/>
    <col min="2" max="2" width="22" customWidth="1"/>
    <col min="3" max="3" width="18.140625" customWidth="1"/>
    <col min="4" max="4" width="7.7109375" customWidth="1"/>
    <col min="5" max="5" width="9.28515625" customWidth="1"/>
    <col min="6" max="6" width="11.5703125" customWidth="1"/>
    <col min="7" max="7" width="18" customWidth="1"/>
    <col min="8" max="8" width="10.85546875" customWidth="1"/>
    <col min="9" max="9" width="17.28515625" customWidth="1"/>
  </cols>
  <sheetData>
    <row r="1" spans="1:8" ht="56.25" customHeight="1" x14ac:dyDescent="0.25">
      <c r="B1" s="60" t="s">
        <v>347</v>
      </c>
      <c r="C1" s="60"/>
      <c r="D1" s="60"/>
      <c r="E1" s="60"/>
      <c r="F1" s="60"/>
      <c r="G1" s="60"/>
      <c r="H1" s="60"/>
    </row>
    <row r="2" spans="1:8" ht="18.75" x14ac:dyDescent="0.25">
      <c r="A2" s="65"/>
      <c r="B2" s="65"/>
      <c r="C2" s="65"/>
      <c r="D2" s="65"/>
      <c r="E2" s="65"/>
      <c r="F2" s="65"/>
      <c r="G2" s="65"/>
      <c r="H2" s="65"/>
    </row>
    <row r="3" spans="1:8" ht="18.75" x14ac:dyDescent="0.25">
      <c r="A3" s="65" t="s">
        <v>344</v>
      </c>
      <c r="B3" s="65"/>
      <c r="C3" s="65"/>
      <c r="D3" s="65"/>
      <c r="E3" s="65"/>
      <c r="F3" s="65"/>
      <c r="G3" s="65"/>
      <c r="H3" s="65"/>
    </row>
    <row r="4" spans="1:8" x14ac:dyDescent="0.25">
      <c r="A4" s="40"/>
      <c r="B4" s="41"/>
      <c r="C4" s="40"/>
      <c r="D4" s="40"/>
      <c r="E4" s="40"/>
      <c r="F4" s="40"/>
      <c r="G4" s="40"/>
      <c r="H4" s="42"/>
    </row>
    <row r="5" spans="1:8" ht="15" customHeight="1" x14ac:dyDescent="0.25">
      <c r="A5" s="70" t="s">
        <v>249</v>
      </c>
      <c r="B5" s="71" t="s">
        <v>295</v>
      </c>
      <c r="C5" s="71" t="s">
        <v>251</v>
      </c>
      <c r="D5" s="71"/>
      <c r="E5" s="71" t="s">
        <v>252</v>
      </c>
      <c r="F5" s="71"/>
      <c r="G5" s="43" t="s">
        <v>253</v>
      </c>
      <c r="H5" s="43" t="s">
        <v>254</v>
      </c>
    </row>
    <row r="6" spans="1:8" x14ac:dyDescent="0.25">
      <c r="A6" s="70"/>
      <c r="B6" s="71"/>
      <c r="C6" s="44" t="s">
        <v>247</v>
      </c>
      <c r="D6" s="44" t="s">
        <v>255</v>
      </c>
      <c r="E6" s="44" t="s">
        <v>247</v>
      </c>
      <c r="F6" s="44" t="s">
        <v>255</v>
      </c>
      <c r="G6" s="45" t="s">
        <v>256</v>
      </c>
      <c r="H6" s="45" t="s">
        <v>257</v>
      </c>
    </row>
    <row r="7" spans="1:8" ht="18.75" customHeight="1" x14ac:dyDescent="0.25">
      <c r="A7" s="30">
        <v>0</v>
      </c>
      <c r="B7" s="30">
        <v>1</v>
      </c>
      <c r="C7" s="30">
        <v>2</v>
      </c>
      <c r="D7" s="30">
        <v>3</v>
      </c>
      <c r="E7" s="30">
        <v>4</v>
      </c>
      <c r="F7" s="30">
        <v>5</v>
      </c>
      <c r="G7" s="30">
        <v>6</v>
      </c>
      <c r="H7" s="30">
        <v>7</v>
      </c>
    </row>
    <row r="8" spans="1:8" x14ac:dyDescent="0.25">
      <c r="A8" s="31" t="s">
        <v>226</v>
      </c>
      <c r="B8" s="32" t="s">
        <v>299</v>
      </c>
      <c r="C8" s="46">
        <v>193227.02236379322</v>
      </c>
      <c r="D8" s="47">
        <f>C8*100/$C$22</f>
        <v>7.5955706325895367</v>
      </c>
      <c r="E8" s="46">
        <v>80581.23</v>
      </c>
      <c r="F8" s="48">
        <f>E8*100/$E$22</f>
        <v>5.7027825587254499</v>
      </c>
      <c r="G8" s="49">
        <f>E8-C8</f>
        <v>-112645.79236379323</v>
      </c>
      <c r="H8" s="48">
        <f>E8*100/C8</f>
        <v>41.702878310823294</v>
      </c>
    </row>
    <row r="9" spans="1:8" ht="45" x14ac:dyDescent="0.25">
      <c r="A9" s="31" t="s">
        <v>227</v>
      </c>
      <c r="B9" s="32" t="s">
        <v>300</v>
      </c>
      <c r="C9" s="46">
        <v>306383.43619350984</v>
      </c>
      <c r="D9" s="47">
        <f t="shared" ref="D9:D22" si="0">C9*100/$C$22</f>
        <v>12.043641731858282</v>
      </c>
      <c r="E9" s="46">
        <v>183576.88</v>
      </c>
      <c r="F9" s="48">
        <f t="shared" ref="F9:F22" si="1">E9*100/$E$22</f>
        <v>12.991847226075288</v>
      </c>
      <c r="G9" s="49">
        <f t="shared" ref="G9:G21" si="2">E9-C9</f>
        <v>-122806.55619350984</v>
      </c>
      <c r="H9" s="48">
        <f t="shared" ref="H9:H17" si="3">E9*100/C9</f>
        <v>59.917364424379002</v>
      </c>
    </row>
    <row r="10" spans="1:8" x14ac:dyDescent="0.25">
      <c r="A10" s="31" t="s">
        <v>228</v>
      </c>
      <c r="B10" s="32" t="s">
        <v>301</v>
      </c>
      <c r="C10" s="46">
        <v>435699.38283894083</v>
      </c>
      <c r="D10" s="47">
        <f t="shared" si="0"/>
        <v>17.126928710303179</v>
      </c>
      <c r="E10" s="46">
        <v>314081.81</v>
      </c>
      <c r="F10" s="48">
        <f t="shared" si="1"/>
        <v>22.227760336754855</v>
      </c>
      <c r="G10" s="49">
        <f t="shared" si="2"/>
        <v>-121617.57283894083</v>
      </c>
      <c r="H10" s="48">
        <f t="shared" si="3"/>
        <v>72.086815444515423</v>
      </c>
    </row>
    <row r="11" spans="1:8" x14ac:dyDescent="0.25">
      <c r="A11" s="31" t="s">
        <v>261</v>
      </c>
      <c r="B11" s="32" t="s">
        <v>302</v>
      </c>
      <c r="C11" s="46">
        <v>298511.91187205521</v>
      </c>
      <c r="D11" s="47">
        <f t="shared" si="0"/>
        <v>11.734219590801896</v>
      </c>
      <c r="E11" s="46">
        <v>169162.56</v>
      </c>
      <c r="F11" s="48">
        <f t="shared" si="1"/>
        <v>11.971737050394333</v>
      </c>
      <c r="G11" s="49">
        <f t="shared" si="2"/>
        <v>-129349.35187205521</v>
      </c>
      <c r="H11" s="48">
        <f t="shared" si="3"/>
        <v>56.668612967279024</v>
      </c>
    </row>
    <row r="12" spans="1:8" ht="30" x14ac:dyDescent="0.25">
      <c r="A12" s="31" t="s">
        <v>263</v>
      </c>
      <c r="B12" s="32" t="s">
        <v>303</v>
      </c>
      <c r="C12" s="46">
        <v>155540.38091446014</v>
      </c>
      <c r="D12" s="47">
        <f t="shared" si="0"/>
        <v>6.1141445694452567</v>
      </c>
      <c r="E12" s="46">
        <v>157260.72</v>
      </c>
      <c r="F12" s="48">
        <f t="shared" si="1"/>
        <v>11.129436609351911</v>
      </c>
      <c r="G12" s="49">
        <f t="shared" si="2"/>
        <v>1720.3390855398611</v>
      </c>
      <c r="H12" s="48">
        <f t="shared" si="3"/>
        <v>101.10604016489195</v>
      </c>
    </row>
    <row r="13" spans="1:8" ht="30" x14ac:dyDescent="0.25">
      <c r="A13" s="31" t="s">
        <v>265</v>
      </c>
      <c r="B13" s="32" t="s">
        <v>304</v>
      </c>
      <c r="C13" s="46">
        <v>545885.59293914656</v>
      </c>
      <c r="D13" s="47">
        <f t="shared" si="0"/>
        <v>21.45824392344019</v>
      </c>
      <c r="E13" s="46">
        <v>184420.77</v>
      </c>
      <c r="F13" s="48">
        <f t="shared" si="1"/>
        <v>13.051569833604148</v>
      </c>
      <c r="G13" s="49">
        <f t="shared" si="2"/>
        <v>-361464.82293914654</v>
      </c>
      <c r="H13" s="48">
        <f t="shared" si="3"/>
        <v>33.783776744692105</v>
      </c>
    </row>
    <row r="14" spans="1:8" ht="45" x14ac:dyDescent="0.25">
      <c r="A14" s="31" t="s">
        <v>267</v>
      </c>
      <c r="B14" s="32" t="s">
        <v>305</v>
      </c>
      <c r="C14" s="46">
        <v>290155.81657707877</v>
      </c>
      <c r="D14" s="47">
        <f t="shared" si="0"/>
        <v>11.405749425246338</v>
      </c>
      <c r="E14" s="46">
        <v>90845.02</v>
      </c>
      <c r="F14" s="48">
        <f t="shared" si="1"/>
        <v>6.4291572069955327</v>
      </c>
      <c r="G14" s="49">
        <f t="shared" si="2"/>
        <v>-199310.79657707876</v>
      </c>
      <c r="H14" s="48">
        <f t="shared" si="3"/>
        <v>31.309046660406125</v>
      </c>
    </row>
    <row r="15" spans="1:8" ht="30" x14ac:dyDescent="0.25">
      <c r="A15" s="31" t="s">
        <v>269</v>
      </c>
      <c r="B15" s="32" t="s">
        <v>306</v>
      </c>
      <c r="C15" s="46">
        <v>0</v>
      </c>
      <c r="D15" s="47">
        <f t="shared" si="0"/>
        <v>0</v>
      </c>
      <c r="E15" s="46">
        <v>0</v>
      </c>
      <c r="F15" s="48">
        <f t="shared" si="1"/>
        <v>0</v>
      </c>
      <c r="G15" s="49">
        <f t="shared" si="2"/>
        <v>0</v>
      </c>
      <c r="H15" s="47" t="s">
        <v>271</v>
      </c>
    </row>
    <row r="16" spans="1:8" ht="45" x14ac:dyDescent="0.25">
      <c r="A16" s="31" t="s">
        <v>272</v>
      </c>
      <c r="B16" s="32" t="s">
        <v>307</v>
      </c>
      <c r="C16" s="46">
        <v>127256.8849956865</v>
      </c>
      <c r="D16" s="47">
        <f t="shared" si="0"/>
        <v>5.0023472216439817</v>
      </c>
      <c r="E16" s="46">
        <v>122083.03</v>
      </c>
      <c r="F16" s="48">
        <f t="shared" si="1"/>
        <v>8.6398901357097166</v>
      </c>
      <c r="G16" s="49">
        <f t="shared" si="2"/>
        <v>-5173.8549956865027</v>
      </c>
      <c r="H16" s="48">
        <f t="shared" si="3"/>
        <v>95.934322142285765</v>
      </c>
    </row>
    <row r="17" spans="1:8" ht="45" x14ac:dyDescent="0.25">
      <c r="A17" s="31" t="s">
        <v>274</v>
      </c>
      <c r="B17" s="32" t="s">
        <v>308</v>
      </c>
      <c r="C17" s="46">
        <v>33014.798593138228</v>
      </c>
      <c r="D17" s="47">
        <f t="shared" si="0"/>
        <v>1.2977803599476649</v>
      </c>
      <c r="E17" s="46">
        <v>0</v>
      </c>
      <c r="F17" s="48">
        <f t="shared" si="1"/>
        <v>0</v>
      </c>
      <c r="G17" s="49">
        <f t="shared" si="2"/>
        <v>-33014.798593138228</v>
      </c>
      <c r="H17" s="48">
        <f t="shared" si="3"/>
        <v>0</v>
      </c>
    </row>
    <row r="18" spans="1:8" ht="48" customHeight="1" x14ac:dyDescent="0.25">
      <c r="A18" s="31" t="s">
        <v>276</v>
      </c>
      <c r="B18" s="32" t="s">
        <v>309</v>
      </c>
      <c r="C18" s="50">
        <v>60328.62167363461</v>
      </c>
      <c r="D18" s="47">
        <f t="shared" si="0"/>
        <v>2.3714607899206888</v>
      </c>
      <c r="E18" s="46">
        <v>0</v>
      </c>
      <c r="F18" s="48">
        <f t="shared" si="1"/>
        <v>0</v>
      </c>
      <c r="G18" s="49">
        <f t="shared" si="2"/>
        <v>-60328.62167363461</v>
      </c>
      <c r="H18" s="47" t="s">
        <v>271</v>
      </c>
    </row>
    <row r="19" spans="1:8" ht="30" x14ac:dyDescent="0.25">
      <c r="A19" s="31" t="s">
        <v>278</v>
      </c>
      <c r="B19" s="32" t="s">
        <v>345</v>
      </c>
      <c r="C19" s="50">
        <v>0</v>
      </c>
      <c r="D19" s="47">
        <f t="shared" si="0"/>
        <v>0</v>
      </c>
      <c r="E19" s="46">
        <v>0</v>
      </c>
      <c r="F19" s="48">
        <f t="shared" si="1"/>
        <v>0</v>
      </c>
      <c r="G19" s="49">
        <f t="shared" si="2"/>
        <v>0</v>
      </c>
      <c r="H19" s="47" t="s">
        <v>271</v>
      </c>
    </row>
    <row r="20" spans="1:8" ht="30" x14ac:dyDescent="0.25">
      <c r="A20" s="31" t="s">
        <v>280</v>
      </c>
      <c r="B20" s="32" t="s">
        <v>311</v>
      </c>
      <c r="C20" s="46">
        <v>97939.611122171336</v>
      </c>
      <c r="D20" s="47">
        <f t="shared" si="0"/>
        <v>3.8499130448029772</v>
      </c>
      <c r="E20" s="46">
        <v>111003.98</v>
      </c>
      <c r="F20" s="48">
        <f t="shared" si="1"/>
        <v>7.8558190423887631</v>
      </c>
      <c r="G20" s="49">
        <f t="shared" si="2"/>
        <v>13064.36887782866</v>
      </c>
      <c r="H20" s="48">
        <f>E20*100/C20</f>
        <v>113.33920844502025</v>
      </c>
    </row>
    <row r="21" spans="1:8" ht="30" x14ac:dyDescent="0.25">
      <c r="A21" s="31" t="s">
        <v>282</v>
      </c>
      <c r="B21" s="32" t="s">
        <v>312</v>
      </c>
      <c r="C21" s="46">
        <v>0</v>
      </c>
      <c r="D21" s="47">
        <f t="shared" si="0"/>
        <v>0</v>
      </c>
      <c r="E21" s="46">
        <v>0</v>
      </c>
      <c r="F21" s="48">
        <f t="shared" si="1"/>
        <v>0</v>
      </c>
      <c r="G21" s="49">
        <f t="shared" si="2"/>
        <v>0</v>
      </c>
      <c r="H21" s="47" t="s">
        <v>271</v>
      </c>
    </row>
    <row r="22" spans="1:8" x14ac:dyDescent="0.25">
      <c r="A22" s="33"/>
      <c r="B22" s="34" t="s">
        <v>313</v>
      </c>
      <c r="C22" s="51">
        <f>SUM(C8:C21)</f>
        <v>2543943.4600836155</v>
      </c>
      <c r="D22" s="52">
        <f t="shared" si="0"/>
        <v>100</v>
      </c>
      <c r="E22" s="51">
        <f>SUM(E8:E21)</f>
        <v>1413016</v>
      </c>
      <c r="F22" s="53">
        <f t="shared" si="1"/>
        <v>100</v>
      </c>
      <c r="G22" s="54">
        <f>SUM(G8:G21)</f>
        <v>-1130927.4600836153</v>
      </c>
      <c r="H22" s="53">
        <f>E22*100/C22</f>
        <v>55.544316222875345</v>
      </c>
    </row>
    <row r="23" spans="1:8" ht="15.75" x14ac:dyDescent="0.25">
      <c r="A23" s="55"/>
      <c r="B23" s="55"/>
      <c r="C23" s="56"/>
      <c r="D23" s="57"/>
      <c r="E23" s="56"/>
      <c r="F23" s="55"/>
      <c r="G23" s="56"/>
      <c r="H23" s="55"/>
    </row>
    <row r="24" spans="1:8" ht="18.75" x14ac:dyDescent="0.25">
      <c r="A24" s="65" t="s">
        <v>294</v>
      </c>
      <c r="B24" s="65"/>
      <c r="C24" s="65"/>
      <c r="D24" s="65"/>
      <c r="E24" s="65"/>
      <c r="F24" s="65"/>
      <c r="G24" s="65"/>
      <c r="H24" s="65"/>
    </row>
    <row r="25" spans="1:8" ht="18.75" x14ac:dyDescent="0.25">
      <c r="A25" s="13"/>
      <c r="B25" s="13"/>
      <c r="C25" s="13"/>
      <c r="D25" s="13"/>
      <c r="E25" s="13"/>
      <c r="F25" s="13"/>
      <c r="G25" s="13"/>
      <c r="H25" s="13"/>
    </row>
    <row r="26" spans="1:8" ht="15" customHeight="1" x14ac:dyDescent="0.25">
      <c r="A26" s="70" t="s">
        <v>249</v>
      </c>
      <c r="B26" s="71" t="s">
        <v>295</v>
      </c>
      <c r="C26" s="72" t="s">
        <v>296</v>
      </c>
      <c r="D26" s="73"/>
      <c r="E26" s="72" t="s">
        <v>297</v>
      </c>
      <c r="F26" s="73"/>
      <c r="G26" s="76" t="s">
        <v>298</v>
      </c>
      <c r="H26" s="77"/>
    </row>
    <row r="27" spans="1:8" x14ac:dyDescent="0.25">
      <c r="A27" s="70"/>
      <c r="B27" s="71"/>
      <c r="C27" s="74"/>
      <c r="D27" s="75"/>
      <c r="E27" s="74"/>
      <c r="F27" s="75"/>
      <c r="G27" s="78"/>
      <c r="H27" s="79"/>
    </row>
    <row r="28" spans="1:8" x14ac:dyDescent="0.25">
      <c r="A28" s="30">
        <v>0</v>
      </c>
      <c r="B28" s="30">
        <v>1</v>
      </c>
      <c r="C28" s="80">
        <v>2</v>
      </c>
      <c r="D28" s="81"/>
      <c r="E28" s="80">
        <v>3</v>
      </c>
      <c r="F28" s="81"/>
      <c r="G28" s="80">
        <v>4</v>
      </c>
      <c r="H28" s="81"/>
    </row>
    <row r="29" spans="1:8" x14ac:dyDescent="0.25">
      <c r="A29" s="31" t="s">
        <v>226</v>
      </c>
      <c r="B29" s="32" t="s">
        <v>299</v>
      </c>
      <c r="C29" s="82">
        <v>150982.84</v>
      </c>
      <c r="D29" s="83"/>
      <c r="E29" s="84">
        <v>80581.23</v>
      </c>
      <c r="F29" s="85"/>
      <c r="G29" s="82">
        <f>C29-E29</f>
        <v>70401.61</v>
      </c>
      <c r="H29" s="83"/>
    </row>
    <row r="30" spans="1:8" ht="45" x14ac:dyDescent="0.25">
      <c r="A30" s="31" t="s">
        <v>227</v>
      </c>
      <c r="B30" s="32" t="s">
        <v>300</v>
      </c>
      <c r="C30" s="82">
        <v>331238.14</v>
      </c>
      <c r="D30" s="83"/>
      <c r="E30" s="84">
        <v>183576.88</v>
      </c>
      <c r="F30" s="85"/>
      <c r="G30" s="82">
        <f t="shared" ref="G30:G42" si="4">C30-E30</f>
        <v>147661.26</v>
      </c>
      <c r="H30" s="83"/>
    </row>
    <row r="31" spans="1:8" x14ac:dyDescent="0.25">
      <c r="A31" s="31" t="s">
        <v>228</v>
      </c>
      <c r="B31" s="32" t="s">
        <v>301</v>
      </c>
      <c r="C31" s="82">
        <v>448297.25</v>
      </c>
      <c r="D31" s="83"/>
      <c r="E31" s="84">
        <v>314081.81</v>
      </c>
      <c r="F31" s="85"/>
      <c r="G31" s="82">
        <f t="shared" si="4"/>
        <v>134215.44</v>
      </c>
      <c r="H31" s="83"/>
    </row>
    <row r="32" spans="1:8" x14ac:dyDescent="0.25">
      <c r="A32" s="31" t="s">
        <v>261</v>
      </c>
      <c r="B32" s="32" t="s">
        <v>302</v>
      </c>
      <c r="C32" s="82">
        <v>271066.11</v>
      </c>
      <c r="D32" s="83"/>
      <c r="E32" s="84">
        <v>169162.56</v>
      </c>
      <c r="F32" s="85"/>
      <c r="G32" s="82">
        <f t="shared" si="4"/>
        <v>101903.54999999999</v>
      </c>
      <c r="H32" s="83"/>
    </row>
    <row r="33" spans="1:8" ht="30" x14ac:dyDescent="0.25">
      <c r="A33" s="31" t="s">
        <v>263</v>
      </c>
      <c r="B33" s="32" t="s">
        <v>303</v>
      </c>
      <c r="C33" s="82">
        <v>222475.16</v>
      </c>
      <c r="D33" s="83"/>
      <c r="E33" s="84">
        <v>157260.72</v>
      </c>
      <c r="F33" s="85"/>
      <c r="G33" s="82">
        <f t="shared" si="4"/>
        <v>65214.44</v>
      </c>
      <c r="H33" s="83"/>
    </row>
    <row r="34" spans="1:8" ht="30" x14ac:dyDescent="0.25">
      <c r="A34" s="31" t="s">
        <v>265</v>
      </c>
      <c r="B34" s="32" t="s">
        <v>304</v>
      </c>
      <c r="C34" s="82">
        <v>287250.52</v>
      </c>
      <c r="D34" s="83"/>
      <c r="E34" s="84">
        <v>184420.77</v>
      </c>
      <c r="F34" s="85"/>
      <c r="G34" s="82">
        <f t="shared" si="4"/>
        <v>102829.75000000003</v>
      </c>
      <c r="H34" s="83"/>
    </row>
    <row r="35" spans="1:8" ht="45" x14ac:dyDescent="0.25">
      <c r="A35" s="31" t="s">
        <v>267</v>
      </c>
      <c r="B35" s="32" t="s">
        <v>305</v>
      </c>
      <c r="C35" s="82">
        <v>116804.55</v>
      </c>
      <c r="D35" s="83"/>
      <c r="E35" s="84">
        <v>90845.02</v>
      </c>
      <c r="F35" s="85"/>
      <c r="G35" s="82">
        <f t="shared" si="4"/>
        <v>25959.53</v>
      </c>
      <c r="H35" s="83"/>
    </row>
    <row r="36" spans="1:8" ht="30" x14ac:dyDescent="0.25">
      <c r="A36" s="31" t="s">
        <v>269</v>
      </c>
      <c r="B36" s="32" t="s">
        <v>306</v>
      </c>
      <c r="C36" s="82">
        <v>1685447.83</v>
      </c>
      <c r="D36" s="83"/>
      <c r="E36" s="84">
        <v>0</v>
      </c>
      <c r="F36" s="85"/>
      <c r="G36" s="82">
        <f t="shared" si="4"/>
        <v>1685447.83</v>
      </c>
      <c r="H36" s="83"/>
    </row>
    <row r="37" spans="1:8" ht="45" x14ac:dyDescent="0.25">
      <c r="A37" s="31" t="s">
        <v>272</v>
      </c>
      <c r="B37" s="32" t="s">
        <v>307</v>
      </c>
      <c r="C37" s="82">
        <v>128304.85</v>
      </c>
      <c r="D37" s="83"/>
      <c r="E37" s="84">
        <v>122083.03</v>
      </c>
      <c r="F37" s="85"/>
      <c r="G37" s="82">
        <f t="shared" si="4"/>
        <v>6221.820000000007</v>
      </c>
      <c r="H37" s="83"/>
    </row>
    <row r="38" spans="1:8" ht="45" x14ac:dyDescent="0.25">
      <c r="A38" s="31" t="s">
        <v>274</v>
      </c>
      <c r="B38" s="32" t="s">
        <v>308</v>
      </c>
      <c r="C38" s="82">
        <v>0</v>
      </c>
      <c r="D38" s="83"/>
      <c r="E38" s="86">
        <v>0</v>
      </c>
      <c r="F38" s="87"/>
      <c r="G38" s="82">
        <f t="shared" si="4"/>
        <v>0</v>
      </c>
      <c r="H38" s="83"/>
    </row>
    <row r="39" spans="1:8" ht="60" x14ac:dyDescent="0.25">
      <c r="A39" s="31" t="s">
        <v>276</v>
      </c>
      <c r="B39" s="32" t="s">
        <v>309</v>
      </c>
      <c r="C39" s="82">
        <v>0</v>
      </c>
      <c r="D39" s="83"/>
      <c r="E39" s="86">
        <v>0</v>
      </c>
      <c r="F39" s="87"/>
      <c r="G39" s="82">
        <f t="shared" si="4"/>
        <v>0</v>
      </c>
      <c r="H39" s="83"/>
    </row>
    <row r="40" spans="1:8" ht="60" x14ac:dyDescent="0.25">
      <c r="A40" s="31" t="s">
        <v>278</v>
      </c>
      <c r="B40" s="32" t="s">
        <v>310</v>
      </c>
      <c r="C40" s="82">
        <v>0</v>
      </c>
      <c r="D40" s="83"/>
      <c r="E40" s="86">
        <v>0</v>
      </c>
      <c r="F40" s="87"/>
      <c r="G40" s="82">
        <f t="shared" si="4"/>
        <v>0</v>
      </c>
      <c r="H40" s="83"/>
    </row>
    <row r="41" spans="1:8" ht="30" x14ac:dyDescent="0.25">
      <c r="A41" s="31" t="s">
        <v>280</v>
      </c>
      <c r="B41" s="32" t="s">
        <v>311</v>
      </c>
      <c r="C41" s="82">
        <v>334262.99</v>
      </c>
      <c r="D41" s="83"/>
      <c r="E41" s="84">
        <v>111003.98</v>
      </c>
      <c r="F41" s="85"/>
      <c r="G41" s="82">
        <f t="shared" si="4"/>
        <v>223259.01</v>
      </c>
      <c r="H41" s="83"/>
    </row>
    <row r="42" spans="1:8" ht="30" x14ac:dyDescent="0.25">
      <c r="A42" s="31" t="s">
        <v>282</v>
      </c>
      <c r="B42" s="32" t="s">
        <v>312</v>
      </c>
      <c r="C42" s="82">
        <v>8683022.75</v>
      </c>
      <c r="D42" s="83"/>
      <c r="E42" s="84">
        <v>0</v>
      </c>
      <c r="F42" s="85"/>
      <c r="G42" s="82">
        <f t="shared" si="4"/>
        <v>8683022.75</v>
      </c>
      <c r="H42" s="83"/>
    </row>
    <row r="43" spans="1:8" x14ac:dyDescent="0.25">
      <c r="A43" s="33"/>
      <c r="B43" s="34" t="s">
        <v>313</v>
      </c>
      <c r="C43" s="88">
        <f>SUM(C29:D42)</f>
        <v>12659152.99</v>
      </c>
      <c r="D43" s="89"/>
      <c r="E43" s="88">
        <f>SUM(E29:F42)</f>
        <v>1413016</v>
      </c>
      <c r="F43" s="89"/>
      <c r="G43" s="88">
        <f>SUM(G29:H42)</f>
        <v>11246136.99</v>
      </c>
      <c r="H43" s="89"/>
    </row>
  </sheetData>
  <mergeCells count="61">
    <mergeCell ref="C42:D42"/>
    <mergeCell ref="E42:F42"/>
    <mergeCell ref="G42:H42"/>
    <mergeCell ref="C43:D43"/>
    <mergeCell ref="E43:F43"/>
    <mergeCell ref="G43:H43"/>
    <mergeCell ref="C40:D40"/>
    <mergeCell ref="E40:F40"/>
    <mergeCell ref="G40:H40"/>
    <mergeCell ref="C41:D41"/>
    <mergeCell ref="E41:F41"/>
    <mergeCell ref="G41:H41"/>
    <mergeCell ref="C38:D38"/>
    <mergeCell ref="E38:F38"/>
    <mergeCell ref="G38:H38"/>
    <mergeCell ref="C39:D39"/>
    <mergeCell ref="E39:F39"/>
    <mergeCell ref="G39:H39"/>
    <mergeCell ref="C36:D36"/>
    <mergeCell ref="E36:F36"/>
    <mergeCell ref="G36:H36"/>
    <mergeCell ref="C37:D37"/>
    <mergeCell ref="E37:F37"/>
    <mergeCell ref="G37:H37"/>
    <mergeCell ref="C34:D34"/>
    <mergeCell ref="E34:F34"/>
    <mergeCell ref="G34:H34"/>
    <mergeCell ref="C35:D35"/>
    <mergeCell ref="E35:F35"/>
    <mergeCell ref="G35:H35"/>
    <mergeCell ref="C32:D32"/>
    <mergeCell ref="E32:F32"/>
    <mergeCell ref="G32:H32"/>
    <mergeCell ref="C33:D33"/>
    <mergeCell ref="E33:F33"/>
    <mergeCell ref="G33:H33"/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C29:D29"/>
    <mergeCell ref="E29:F29"/>
    <mergeCell ref="G29:H29"/>
    <mergeCell ref="A24:H24"/>
    <mergeCell ref="A26:A27"/>
    <mergeCell ref="B26:B27"/>
    <mergeCell ref="C26:D27"/>
    <mergeCell ref="E26:F27"/>
    <mergeCell ref="G26:H27"/>
    <mergeCell ref="B1:H1"/>
    <mergeCell ref="A2:H2"/>
    <mergeCell ref="A3:H3"/>
    <mergeCell ref="A5:A6"/>
    <mergeCell ref="B5:B6"/>
    <mergeCell ref="C5:D5"/>
    <mergeCell ref="E5:F5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 </vt:lpstr>
      <vt:lpstr>Potraživanja</vt:lpstr>
      <vt:lpstr>Dospjele obveze</vt:lpstr>
      <vt:lpstr>Dana jamstva</vt:lpstr>
      <vt:lpstr>Obveze po sud.sporovima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marcela.ovcaric@sbkt.hr</cp:lastModifiedBy>
  <cp:lastPrinted>2024-03-27T10:03:44Z</cp:lastPrinted>
  <dcterms:created xsi:type="dcterms:W3CDTF">2022-08-12T12:51:27Z</dcterms:created>
  <dcterms:modified xsi:type="dcterms:W3CDTF">2024-03-27T10:42:35Z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